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E:\ANCLIVEPA\Botucatu\"/>
    </mc:Choice>
  </mc:AlternateContent>
  <xr:revisionPtr revIDLastSave="0" documentId="13_ncr:1_{4D5AB193-8896-430E-BE06-B04170DA38B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cedimentos" sheetId="15" r:id="rId1"/>
    <sheet name="RH" sheetId="4" r:id="rId2"/>
    <sheet name="METAS DO PROJETO" sheetId="8" state="hidden" r:id="rId3"/>
    <sheet name="Custeio" sheetId="1" r:id="rId4"/>
    <sheet name="Custo dos procedimentos" sheetId="2" state="hidden" r:id="rId5"/>
    <sheet name="CRONOGRAMA FINANCEIRO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B11" i="4"/>
  <c r="C14" i="4"/>
  <c r="D14" i="4"/>
  <c r="E14" i="4"/>
  <c r="F14" i="4"/>
  <c r="H14" i="4"/>
  <c r="I14" i="4"/>
  <c r="J14" i="4"/>
  <c r="K14" i="4"/>
  <c r="L14" i="4"/>
  <c r="M14" i="4"/>
  <c r="N14" i="4"/>
  <c r="P14" i="4"/>
  <c r="Q14" i="4"/>
  <c r="R14" i="4"/>
  <c r="B14" i="4"/>
  <c r="F11" i="4"/>
  <c r="H11" i="4"/>
  <c r="I11" i="4"/>
  <c r="J11" i="4"/>
  <c r="K11" i="4"/>
  <c r="L11" i="4"/>
  <c r="M11" i="4"/>
  <c r="N11" i="4"/>
  <c r="P11" i="4"/>
  <c r="Q11" i="4"/>
  <c r="R11" i="4"/>
  <c r="E11" i="4"/>
  <c r="F20" i="1"/>
  <c r="E20" i="1"/>
  <c r="D20" i="1"/>
  <c r="C33" i="15"/>
  <c r="D34" i="15"/>
  <c r="D33" i="15" s="1"/>
  <c r="F34" i="15"/>
  <c r="F33" i="15" s="1"/>
  <c r="G34" i="15"/>
  <c r="G33" i="15" s="1"/>
  <c r="C6" i="15"/>
  <c r="E61" i="1"/>
  <c r="D61" i="1"/>
  <c r="B61" i="1"/>
  <c r="F60" i="1"/>
  <c r="F59" i="1"/>
  <c r="F55" i="1"/>
  <c r="F54" i="1"/>
  <c r="F53" i="1"/>
  <c r="F52" i="1"/>
  <c r="F48" i="1"/>
  <c r="F47" i="1"/>
  <c r="F45" i="1"/>
  <c r="F44" i="1"/>
  <c r="F40" i="1"/>
  <c r="F39" i="1"/>
  <c r="F38" i="1"/>
  <c r="F37" i="1"/>
  <c r="F26" i="1"/>
  <c r="F23" i="1"/>
  <c r="F22" i="1"/>
  <c r="F19" i="1"/>
  <c r="F18" i="1"/>
  <c r="F17" i="1"/>
  <c r="F16" i="1"/>
  <c r="F15" i="1"/>
  <c r="F14" i="1"/>
  <c r="F13" i="1"/>
  <c r="D42" i="1"/>
  <c r="D32" i="1"/>
  <c r="F32" i="1" s="1"/>
  <c r="D31" i="1"/>
  <c r="F31" i="1" s="1"/>
  <c r="F30" i="1"/>
  <c r="D29" i="1"/>
  <c r="F29" i="1" s="1"/>
  <c r="D28" i="1"/>
  <c r="F28" i="1" s="1"/>
  <c r="D27" i="1"/>
  <c r="F27" i="1" s="1"/>
  <c r="D24" i="1"/>
  <c r="D57" i="1"/>
  <c r="D50" i="1"/>
  <c r="B57" i="1"/>
  <c r="B50" i="1"/>
  <c r="B42" i="1"/>
  <c r="B35" i="1"/>
  <c r="B24" i="1"/>
  <c r="B20" i="1"/>
  <c r="G9" i="4"/>
  <c r="G10" i="4"/>
  <c r="G8" i="4"/>
  <c r="G6" i="4"/>
  <c r="G13" i="4"/>
  <c r="G12" i="4"/>
  <c r="G14" i="4" s="1"/>
  <c r="G29" i="4" s="1"/>
  <c r="G7" i="4"/>
  <c r="G5" i="4"/>
  <c r="E57" i="1"/>
  <c r="E50" i="1"/>
  <c r="E42" i="1"/>
  <c r="E24" i="1"/>
  <c r="F14" i="15"/>
  <c r="D32" i="15"/>
  <c r="D30" i="15"/>
  <c r="D29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2" i="15"/>
  <c r="D10" i="15"/>
  <c r="D9" i="15"/>
  <c r="D7" i="15"/>
  <c r="D5" i="15"/>
  <c r="D4" i="15"/>
  <c r="E20" i="4" l="1"/>
  <c r="M20" i="4"/>
  <c r="L20" i="4"/>
  <c r="N20" i="4"/>
  <c r="F20" i="4"/>
  <c r="G11" i="4"/>
  <c r="D35" i="1"/>
  <c r="F42" i="1"/>
  <c r="F61" i="1"/>
  <c r="D13" i="15"/>
  <c r="F29" i="4"/>
  <c r="E10" i="1" s="1"/>
  <c r="F10" i="1" s="1"/>
  <c r="F57" i="1"/>
  <c r="F50" i="1"/>
  <c r="F24" i="1"/>
  <c r="B11" i="1"/>
  <c r="B62" i="1" s="1"/>
  <c r="F31" i="4"/>
  <c r="G26" i="4"/>
  <c r="F32" i="15"/>
  <c r="F31" i="15" s="1"/>
  <c r="F30" i="15"/>
  <c r="F29" i="15"/>
  <c r="F27" i="15"/>
  <c r="F26" i="15"/>
  <c r="F25" i="15"/>
  <c r="F24" i="15"/>
  <c r="F23" i="15"/>
  <c r="F22" i="15"/>
  <c r="F21" i="15"/>
  <c r="F19" i="15"/>
  <c r="F18" i="15"/>
  <c r="F17" i="15"/>
  <c r="F16" i="15"/>
  <c r="F15" i="15"/>
  <c r="F12" i="15"/>
  <c r="F10" i="15"/>
  <c r="F9" i="15"/>
  <c r="F7" i="15"/>
  <c r="F5" i="15"/>
  <c r="F4" i="15"/>
  <c r="G32" i="15"/>
  <c r="G31" i="15" s="1"/>
  <c r="G30" i="15"/>
  <c r="G29" i="15"/>
  <c r="G27" i="15"/>
  <c r="G26" i="15"/>
  <c r="G25" i="15"/>
  <c r="G24" i="15"/>
  <c r="G23" i="15"/>
  <c r="G22" i="15"/>
  <c r="G21" i="15"/>
  <c r="G19" i="15"/>
  <c r="G18" i="15"/>
  <c r="G17" i="15"/>
  <c r="G16" i="15"/>
  <c r="G14" i="15"/>
  <c r="D11" i="15"/>
  <c r="G10" i="15"/>
  <c r="G9" i="15"/>
  <c r="G7" i="15"/>
  <c r="G5" i="15"/>
  <c r="G4" i="15"/>
  <c r="C31" i="15"/>
  <c r="C28" i="15"/>
  <c r="C20" i="15"/>
  <c r="C13" i="15"/>
  <c r="C11" i="15"/>
  <c r="C8" i="15"/>
  <c r="C3" i="15"/>
  <c r="G20" i="4" l="1"/>
  <c r="G31" i="4"/>
  <c r="F26" i="4"/>
  <c r="E7" i="1" s="1"/>
  <c r="D7" i="1" s="1"/>
  <c r="C35" i="15"/>
  <c r="F8" i="15"/>
  <c r="F6" i="15" s="1"/>
  <c r="I20" i="4"/>
  <c r="K20" i="4"/>
  <c r="H20" i="4"/>
  <c r="R20" i="4"/>
  <c r="J20" i="4"/>
  <c r="Q20" i="4"/>
  <c r="F20" i="15"/>
  <c r="F13" i="15"/>
  <c r="D3" i="15"/>
  <c r="D6" i="15"/>
  <c r="G12" i="15"/>
  <c r="D31" i="15"/>
  <c r="G8" i="15"/>
  <c r="G6" i="15" s="1"/>
  <c r="D20" i="15"/>
  <c r="G20" i="15"/>
  <c r="D8" i="15"/>
  <c r="D28" i="15"/>
  <c r="G15" i="15"/>
  <c r="G13" i="15" s="1"/>
  <c r="F28" i="15"/>
  <c r="F3" i="15"/>
  <c r="G28" i="15"/>
  <c r="G3" i="15"/>
  <c r="F7" i="1" l="1"/>
  <c r="D35" i="15"/>
  <c r="F11" i="15"/>
  <c r="F35" i="15" s="1"/>
  <c r="O20" i="4"/>
  <c r="F33" i="1"/>
  <c r="G11" i="15"/>
  <c r="G35" i="15" s="1"/>
  <c r="I3" i="2"/>
  <c r="I12" i="2"/>
  <c r="C15" i="1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S20" i="4" l="1"/>
  <c r="G28" i="4" s="1"/>
  <c r="P20" i="4"/>
  <c r="F27" i="4"/>
  <c r="E8" i="1" s="1"/>
  <c r="G27" i="4"/>
  <c r="D11" i="1"/>
  <c r="F35" i="1"/>
  <c r="E35" i="1"/>
  <c r="F18" i="2"/>
  <c r="G18" i="2"/>
  <c r="T20" i="4" l="1"/>
  <c r="G30" i="4"/>
  <c r="G32" i="4" s="1"/>
  <c r="F28" i="4"/>
  <c r="E9" i="1" s="1"/>
  <c r="F9" i="1" s="1"/>
  <c r="F8" i="1"/>
  <c r="D62" i="1"/>
  <c r="F32" i="4" l="1"/>
  <c r="F11" i="1"/>
  <c r="F62" i="1" s="1"/>
  <c r="E11" i="1"/>
  <c r="E62" i="1" s="1"/>
  <c r="H32" i="4" l="1"/>
</calcChain>
</file>

<file path=xl/sharedStrings.xml><?xml version="1.0" encoding="utf-8"?>
<sst xmlns="http://schemas.openxmlformats.org/spreadsheetml/2006/main" count="420" uniqueCount="336">
  <si>
    <t>TOTAL</t>
  </si>
  <si>
    <t>TABELA 2 - Procedimentos contemplados: quantitativo mensal estimado para cada item, o</t>
  </si>
  <si>
    <t>valor máximo unitário e o total para os mesmos:</t>
  </si>
  <si>
    <t>Item</t>
  </si>
  <si>
    <t>Procedimentos</t>
  </si>
  <si>
    <t>Valor Unitário</t>
  </si>
  <si>
    <t>Valor Mensal</t>
  </si>
  <si>
    <t>Consulta (Médica e emergência, especialidade e telemedicina)</t>
  </si>
  <si>
    <t>Cirurgia de baixa, média e alta complexidade</t>
  </si>
  <si>
    <t>Cirurgias ortopédicas</t>
  </si>
  <si>
    <t>Cirurgia de esterilização</t>
  </si>
  <si>
    <t>Exames de Imagem (radiografia, ultrassom, eletrocardiograma e ecocardiograma)</t>
  </si>
  <si>
    <t>Serviços laboratoriais ( exames parasitológico de fezes, urinálises (urina tipo I), fosfatase alcalina, raspagem de pele, hemograma completo, glicemia, albumina, ALT, TGP, Creatinina, fósforo, ureia, potássio, bilirrubina totais e frações.</t>
  </si>
  <si>
    <t>Exames laboratoriais (PCR ou sorologia, teste rápido de cinomose, teste rápido de FIV e FELV, teste de parvovirose.</t>
  </si>
  <si>
    <t>Procedimentos Clínicos e Cirúrgicos (sedação procedimento ambulatoriais, medicação pré-anestésica)</t>
  </si>
  <si>
    <t>Procedimentos anestésico</t>
  </si>
  <si>
    <t>Procedimentos clínicos (administração de medicamentos endovenoso, intramuscular, subcutânea e oral; curativos; suturas de pequenas lesões; sondagens; oxigenioterapia; retirada de miíase, berne e espinho de ouriço; fluidoterapia e outros procedimentos clínicos)</t>
  </si>
  <si>
    <t>Procedimentos clínicos (transfusão de sangue com bolsa, eutanásia e quimioterapia)</t>
  </si>
  <si>
    <t>Férias</t>
  </si>
  <si>
    <t>Coordenador Médico veterínario RT</t>
  </si>
  <si>
    <t>Diretor Clinico</t>
  </si>
  <si>
    <t>PJ</t>
  </si>
  <si>
    <t xml:space="preserve"> </t>
  </si>
  <si>
    <t>Auxiliar veterinário</t>
  </si>
  <si>
    <t>Recepcionista</t>
  </si>
  <si>
    <t>SALÁRIOS, ENCARGOS, BENEFÍCIOS</t>
  </si>
  <si>
    <t>CARGO</t>
  </si>
  <si>
    <t>QTD</t>
  </si>
  <si>
    <t>SALÁRIO BRUTO – INDIVIDUAL</t>
  </si>
  <si>
    <t>INSS</t>
  </si>
  <si>
    <t>FGTS</t>
  </si>
  <si>
    <t>13º</t>
  </si>
  <si>
    <t>Vale transporte</t>
  </si>
  <si>
    <t>Vale alimentação</t>
  </si>
  <si>
    <t>Vale Refeição</t>
  </si>
  <si>
    <t>40% Multa FGTS</t>
  </si>
  <si>
    <t>Valor Toral</t>
  </si>
  <si>
    <t>Metas</t>
  </si>
  <si>
    <t>Metas Quantitativas e Qualitativas</t>
  </si>
  <si>
    <t>Parâmetros</t>
  </si>
  <si>
    <t>Instrumentos de Verificação</t>
  </si>
  <si>
    <t>Indicadores</t>
  </si>
  <si>
    <t>Periodicidade da Avaliação das Metas</t>
  </si>
  <si>
    <t>Número de atendimentos realizados</t>
  </si>
  <si>
    <t>Prontuário eletrônico, relatórios de produção mensal</t>
  </si>
  <si>
    <t>% de atendimentos realizados sobre a meta mensal</t>
  </si>
  <si>
    <t>Mensal</t>
  </si>
  <si>
    <t>Procedimentos cirúrgicos programados</t>
  </si>
  <si>
    <t>Fichas cirúrgicas, prontuários, agendamento cirúrgico</t>
  </si>
  <si>
    <t>% de cirurgias realizadas em relação à demanda estimada</t>
  </si>
  <si>
    <t>Total de castrações realizadas</t>
  </si>
  <si>
    <t>Relatórios de esterilização, registros em sistema</t>
  </si>
  <si>
    <t>% de cirurgias sobre a capacidade contratada</t>
  </si>
  <si>
    <t>Solicitação médica por prontuário</t>
  </si>
  <si>
    <t>Laudos, sistema PACS, prontuário eletrônico</t>
  </si>
  <si>
    <t>% de exames realizados sobre as solicitações</t>
  </si>
  <si>
    <t>Total de exames processados</t>
  </si>
  <si>
    <t>Relatórios laboratoriais, prontuário eletrônico</t>
  </si>
  <si>
    <t>% de exames realizados conforme necessidade clínica</t>
  </si>
  <si>
    <t>Procedimentos realizados por indicação médica</t>
  </si>
  <si>
    <t>Fichas de atendimento, registros clínicos</t>
  </si>
  <si>
    <t>% de procedimentos realizados sobre total prescrito</t>
  </si>
  <si>
    <t>Total de sedações e anestesias</t>
  </si>
  <si>
    <t>Fichas anestésicas, prontuário eletrônico</t>
  </si>
  <si>
    <t>% de procedimentos com registro anestésico</t>
  </si>
  <si>
    <t>Número de animais internados</t>
  </si>
  <si>
    <t>Controle de leitos, prontuários com evolução diária</t>
  </si>
  <si>
    <t>% de ocupação e permanência média dos internados</t>
  </si>
  <si>
    <t>Procedimentos realizados</t>
  </si>
  <si>
    <t>Registro médico, protocolo de indicação</t>
  </si>
  <si>
    <t>% de realização conforme demanda clínica</t>
  </si>
  <si>
    <t>Microchipagem de 100% dos animais atendidos</t>
  </si>
  <si>
    <t>Total de atendimentos com microchipagem realizada</t>
  </si>
  <si>
    <t>Banco de dados de chips, prontuário eletrônico</t>
  </si>
  <si>
    <t>% de animais identificados com chip</t>
  </si>
  <si>
    <t>Disponibilização de equipe habilitada (clínica, cirurgia, anestesia, laboratório)</t>
  </si>
  <si>
    <t>Escalas e qualificação da equipe</t>
  </si>
  <si>
    <t>Escala de serviço, certificados, folha de ponto</t>
  </si>
  <si>
    <t>% de cargos ocupados com profissionais habilitados</t>
  </si>
  <si>
    <t>Trimestral</t>
  </si>
  <si>
    <t>Realizar consultas clínicas e especializadas com registro adequado</t>
  </si>
  <si>
    <t>Prontuários eletrônicos/físicos, relatórios mensais da Instituição</t>
  </si>
  <si>
    <t>% de prontuários completos por tipo de atendimento</t>
  </si>
  <si>
    <t>Procedimentos classificados por baixa, média e alta complexidade com registros adequados</t>
  </si>
  <si>
    <t>Prontuários + registro cirúrgico + relatório cirúrgico da contratada</t>
  </si>
  <si>
    <t>% de cirurgias executadas com prontuário conforme</t>
  </si>
  <si>
    <t>Realizar exames laboratoriais e de imagem conforme solicitação clínica</t>
  </si>
  <si>
    <t>No mínimo 70% com laudo vinculado ao prontuário do paciente</t>
  </si>
  <si>
    <t>Prontuários + laudos anexados + sistema de exames (quando houver)</t>
  </si>
  <si>
    <t>% de exames com laudo registrado no prontuário</t>
  </si>
  <si>
    <t>Garantir a execução de procedimentos ambulatoriais documentados</t>
  </si>
  <si>
    <t>Registro de sedação, fluidoterapia, curativos, etc., no prontuário</t>
  </si>
  <si>
    <t>Prontuários + checklist de procedimentos executados</t>
  </si>
  <si>
    <t>% de procedimentos ambulatoriais com registro completo</t>
  </si>
  <si>
    <t>Assegurar atendimento adequado durante internação com registro clínico diário</t>
  </si>
  <si>
    <t>Registro de evolução clínica diária e intercorrências no prontuário</t>
  </si>
  <si>
    <t>Prontuário de internação + boletim de evolução médica e de enfermagem</t>
  </si>
  <si>
    <t>% de pacientes internados com evolução clínica documentada diariamente</t>
  </si>
  <si>
    <t>Atingir conformidade documental mínima exigida em todos os serviços</t>
  </si>
  <si>
    <t>70% dos prontuários com registro completo e auditável</t>
  </si>
  <si>
    <t>Auditoria técnica de amostra mensal + relatório da contratada</t>
  </si>
  <si>
    <t>% de conformidade documental geral por amostra</t>
  </si>
  <si>
    <t>Atualizar e revisar os fluxos de atendimento e protocolos clínicos</t>
  </si>
  <si>
    <t>100% dos protocolos revisados anualmente ou conforme pactuação</t>
  </si>
  <si>
    <t>Atas de reunião da equipe técnica + documentos atualizados</t>
  </si>
  <si>
    <t>Nº de protocolos revisados e publicados</t>
  </si>
  <si>
    <t>Anual</t>
  </si>
  <si>
    <t>Apresentar relatórios mensais consolidados de produção e indicadores</t>
  </si>
  <si>
    <t>100% dos relatórios entregues até o 5º dia útil do mês seguinte</t>
  </si>
  <si>
    <t>Relatórios consolidados de produção + sistema eletrônico (quando aplicável)</t>
  </si>
  <si>
    <t>Nº de relatórios entregues no prazo / Total de meses</t>
  </si>
  <si>
    <t>arantir o acolhimento com escuta qualificada e triagem inicial organizada</t>
  </si>
  <si>
    <t>90% dos atendimentos com classificação de risco ou descrição do quadro clínico inicial</t>
  </si>
  <si>
    <t>Ficha de atendimento/triagem + registros do sistema</t>
  </si>
  <si>
    <t>% de atendimentos com triagem clínica documentada</t>
  </si>
  <si>
    <t>Promover alta hospitalar segura e orientada</t>
  </si>
  <si>
    <t>85% das altas com orientações pós-alta registradas e assinadas pelo responsável</t>
  </si>
  <si>
    <t>Prontuário + termo de alta e orientações</t>
  </si>
  <si>
    <t>% de pacientes com alta e orientações registradas</t>
  </si>
  <si>
    <t>Reduzir eventos adversos durante internação</t>
  </si>
  <si>
    <t>Registro e análise de todos os eventos adversos ocorridos em ambiente de internação</t>
  </si>
  <si>
    <t>Formulário de eventos adversos + atas de análise técnica</t>
  </si>
  <si>
    <t>Taxa de eventos adversos por mil pacientes internados</t>
  </si>
  <si>
    <t>Acompanhar taxa de óbitos hospitalares evitáveis</t>
  </si>
  <si>
    <t>Óbitos com causa definida, excluídos os casos terminais e irrecuperáveis</t>
  </si>
  <si>
    <t>Prontuário + ficha de evolução + relatório de óbito</t>
  </si>
  <si>
    <t>Taxa de óbitos evitáveis sobre total de internações</t>
  </si>
  <si>
    <t>mplantar fisicamente a unidade com adequação das áreas assistenciais, administrativas e de apoio</t>
  </si>
  <si>
    <t>100% das áreas entregues conforme projeto funcional e cronograma</t>
  </si>
  <si>
    <t>Relatórios de vistoria técnica, laudo de conformidade, registro fotográfico</t>
  </si>
  <si>
    <t>% de áreas da unidade entregues conforme especificações</t>
  </si>
  <si>
    <t>Mensal durante a implantação</t>
  </si>
  <si>
    <t>Aquisição de equipamentos conforme lista pactuada</t>
  </si>
  <si>
    <t>100% dos equipamentos adquiridos conforme especificações técnicas</t>
  </si>
  <si>
    <t>Termo de referência, notas fiscais, registros de entrega e instalação</t>
  </si>
  <si>
    <t>% de equipamentos adquiridos e conferidos</t>
  </si>
  <si>
    <t>Mensal durante a aquisição</t>
  </si>
  <si>
    <t>Instalação e funcionamento dos equipamentos essenciais para início das atividades</t>
  </si>
  <si>
    <t>100% dos equipamentos essenciais instalados e testados</t>
  </si>
  <si>
    <t>Relatórios de instalação, registros de testes funcionais, termo de aceite</t>
  </si>
  <si>
    <t>% de equipamentos instalados e em funcionamento</t>
  </si>
  <si>
    <t>Treinamento das equipes quanto ao uso dos equipamentos</t>
  </si>
  <si>
    <t>100% das equipes técnicas capacitadas nos equipamentos adquiridos</t>
  </si>
  <si>
    <t>Lista de presença, cronograma de capacitações, certificado de participação</t>
  </si>
  <si>
    <t>% de profissionais capacitados por tipo de equipamento</t>
  </si>
  <si>
    <t>semestral após aquisição e instalação</t>
  </si>
  <si>
    <t>Executar cirurgias conforme complexidade contratada 80%</t>
  </si>
  <si>
    <t>No mínimo 80% dos prontuários completos com diagnóstico e triagem preenchidos</t>
  </si>
  <si>
    <t>Exames de imagem (RX, USG, ECG, eco) – 80% dos casos que indicam necessidade diagnóstica</t>
  </si>
  <si>
    <t>Exames laboratoriais (básicos, citológicos, moleculares) – 80% dos casos que indicam necessidade</t>
  </si>
  <si>
    <t>Procedimentos clínicos e cirúrgicos ambulatoriais – 80% da meta mensal</t>
  </si>
  <si>
    <t>Procedimentos anestésicos – 80% dos atos cirúrgicos e ambulatoriais indicados</t>
  </si>
  <si>
    <t>Internações (pequeno, médio e grande porte) – 80% da capacidade prevista</t>
  </si>
  <si>
    <t>Procedimentos especiais (transfusão, eutanásia, quimioterapia) – 80% dos casos indicados</t>
  </si>
  <si>
    <t>Implantar chip de identificação em 100% dos animais atendidos na unidade que não possuem identifação</t>
  </si>
  <si>
    <t>100% dos atendimentos realizados que nãopossuem chip</t>
  </si>
  <si>
    <t>% de chipes implantados sobre a quantidade de novos atendimentos de pacientes sem identificação</t>
  </si>
  <si>
    <t>CLT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</si>
  <si>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</si>
  <si>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</si>
  <si>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</si>
  <si>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</si>
  <si>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</si>
  <si>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</si>
  <si>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</si>
  <si>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</si>
  <si>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</si>
  <si>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</si>
  <si>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</si>
  <si>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</si>
  <si>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PARCELAS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</si>
  <si>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</si>
  <si>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</si>
  <si>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</si>
  <si>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</si>
  <si>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</si>
  <si>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</si>
  <si>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</si>
  <si>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</si>
  <si>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</si>
  <si>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</si>
  <si>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</si>
  <si>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PERÍODO</t>
  </si>
  <si>
    <t>VALOR</t>
  </si>
  <si>
    <t>12º</t>
  </si>
  <si>
    <t>Consultas (médica, emergência, especialidade e telemedicina) – 90% da capacidade prevista</t>
  </si>
  <si>
    <t>Cirurgias (baixa, média e alta complexidade, oncológicas, ortopédicas) – 90% da meta mensal</t>
  </si>
  <si>
    <t>Cirurgias de esterilização – 90% da meta mensal</t>
  </si>
  <si>
    <t>R$ 500,00</t>
  </si>
  <si>
    <t>R$ 560,00</t>
  </si>
  <si>
    <t>R$ 136,00</t>
  </si>
  <si>
    <t>R$ 65,00</t>
  </si>
  <si>
    <t>R$ 270,00</t>
  </si>
  <si>
    <t>R$ 34,00</t>
  </si>
  <si>
    <t>R$ 176,00</t>
  </si>
  <si>
    <t>R$ 150,00</t>
  </si>
  <si>
    <t>Valor Anual</t>
  </si>
  <si>
    <t>Cirurgia oncológica</t>
  </si>
  <si>
    <t>Quant. Mensal Estimada</t>
  </si>
  <si>
    <t>Quant. Anual Estimada</t>
  </si>
  <si>
    <r>
      <rPr>
        <sz val="10"/>
        <rFont val="Arial"/>
        <family val="2"/>
      </rPr>
      <t>Exames laboratoriais (análise citológica: PBA/ CAAF / SWAB,
histopatológica, toxicológica, cultura e antibiograma geral)</t>
    </r>
  </si>
  <si>
    <t>Internação ( cães e gatos de pequeno, médio e grande porte)</t>
  </si>
  <si>
    <t>TOTAL GERAL DOS PROCEDIMENTOS:</t>
  </si>
  <si>
    <t>Cirurgia Tecidos Moles</t>
  </si>
  <si>
    <t>Médico Veterinario Ortopedista</t>
  </si>
  <si>
    <t>Médico Veterinário Oncologista</t>
  </si>
  <si>
    <t>Médico Veterinário Radiologista</t>
  </si>
  <si>
    <t>Médico Veterinário Cirurgia Tecidos Moles</t>
  </si>
  <si>
    <t>Médico Veterinário Anestesista</t>
  </si>
  <si>
    <t>Médico Vetrinário Clinico</t>
  </si>
  <si>
    <t>Médico Vetrinário Ultrassonografista</t>
  </si>
  <si>
    <t>Médico Emergencista e Internação</t>
  </si>
  <si>
    <t>monta</t>
  </si>
  <si>
    <t>Edital impgnado</t>
  </si>
  <si>
    <r>
      <rPr>
        <b/>
        <sz val="10"/>
        <rFont val="Calibri"/>
        <family val="1"/>
      </rPr>
      <t>ITEM</t>
    </r>
  </si>
  <si>
    <r>
      <rPr>
        <b/>
        <sz val="10"/>
        <rFont val="Calibri"/>
        <family val="1"/>
      </rPr>
      <t>SERVIÇOS ASSISTENCIAIS</t>
    </r>
  </si>
  <si>
    <r>
      <rPr>
        <b/>
        <sz val="10"/>
        <rFont val="Calibri"/>
        <family val="1"/>
      </rPr>
      <t>QUANTIDADE MENSAL</t>
    </r>
  </si>
  <si>
    <r>
      <rPr>
        <b/>
        <sz val="10"/>
        <rFont val="Calibri"/>
        <family val="1"/>
      </rPr>
      <t>CONSULTAS</t>
    </r>
  </si>
  <si>
    <r>
      <rPr>
        <sz val="10"/>
        <rFont val="Calibri"/>
        <family val="1"/>
      </rPr>
      <t>Clínica médica</t>
    </r>
  </si>
  <si>
    <r>
      <rPr>
        <sz val="10"/>
        <rFont val="Calibri"/>
        <family val="1"/>
      </rPr>
      <t>Especialidades (cirurgia geral)</t>
    </r>
  </si>
  <si>
    <r>
      <rPr>
        <b/>
        <sz val="10"/>
        <rFont val="Calibri"/>
        <family val="1"/>
      </rPr>
      <t>CIRURGIAS</t>
    </r>
  </si>
  <si>
    <r>
      <rPr>
        <sz val="10"/>
        <rFont val="Calibri"/>
        <family val="1"/>
      </rPr>
      <t>Cirurgia geral</t>
    </r>
  </si>
  <si>
    <r>
      <rPr>
        <b/>
        <sz val="10"/>
        <rFont val="Calibri"/>
        <family val="1"/>
      </rPr>
      <t>ANESTESIOLOGIA</t>
    </r>
  </si>
  <si>
    <r>
      <rPr>
        <sz val="10"/>
        <rFont val="Calibri"/>
        <family val="1"/>
      </rPr>
      <t>Procedimento anestésico</t>
    </r>
  </si>
  <si>
    <r>
      <rPr>
        <sz val="10"/>
        <rFont val="Calibri"/>
        <family val="1"/>
      </rPr>
      <t>Procedimento pré-anestésico</t>
    </r>
  </si>
  <si>
    <r>
      <rPr>
        <b/>
        <sz val="10"/>
        <rFont val="Calibri"/>
        <family val="1"/>
      </rPr>
      <t>DIAGNÓSTICO POR IMAGEM</t>
    </r>
  </si>
  <si>
    <r>
      <rPr>
        <sz val="10"/>
        <rFont val="Calibri"/>
        <family val="1"/>
      </rPr>
      <t>Ultrassonografia</t>
    </r>
  </si>
  <si>
    <r>
      <rPr>
        <b/>
        <sz val="10"/>
        <rFont val="Calibri"/>
        <family val="1"/>
      </rPr>
      <t>DIAGNÓSTICO LABORATORIAL</t>
    </r>
  </si>
  <si>
    <r>
      <rPr>
        <sz val="10"/>
        <rFont val="Calibri"/>
        <family val="1"/>
      </rPr>
      <t>ALT</t>
    </r>
  </si>
  <si>
    <r>
      <rPr>
        <sz val="10"/>
        <rFont val="Calibri"/>
        <family val="1"/>
      </rPr>
      <t>Creatinina</t>
    </r>
  </si>
  <si>
    <r>
      <rPr>
        <sz val="10"/>
        <rFont val="Calibri"/>
        <family val="1"/>
      </rPr>
      <t>Fosfatase alcalina</t>
    </r>
  </si>
  <si>
    <r>
      <rPr>
        <sz val="10"/>
        <rFont val="Calibri"/>
        <family val="1"/>
      </rPr>
      <t>Glicemia</t>
    </r>
  </si>
  <si>
    <r>
      <rPr>
        <sz val="10"/>
        <rFont val="Calibri"/>
        <family val="1"/>
      </rPr>
      <t>Hemograma</t>
    </r>
  </si>
  <si>
    <r>
      <rPr>
        <sz val="10"/>
        <rFont val="Calibri"/>
        <family val="1"/>
      </rPr>
      <t>Urinálise</t>
    </r>
  </si>
  <si>
    <r>
      <rPr>
        <b/>
        <sz val="10"/>
        <rFont val="Calibri"/>
        <family val="1"/>
      </rPr>
      <t>PROCEDIMENTOS AMBULATORIAIS</t>
    </r>
  </si>
  <si>
    <r>
      <rPr>
        <sz val="10"/>
        <rFont val="Calibri"/>
        <family val="1"/>
      </rPr>
      <t>Abdominocentese</t>
    </r>
  </si>
  <si>
    <r>
      <rPr>
        <sz val="10"/>
        <rFont val="Calibri"/>
        <family val="1"/>
      </rPr>
      <t>Cistocentese</t>
    </r>
  </si>
  <si>
    <r>
      <rPr>
        <sz val="10"/>
        <rFont val="Calibri"/>
        <family val="1"/>
      </rPr>
      <t>Curativo</t>
    </r>
  </si>
  <si>
    <r>
      <rPr>
        <sz val="10"/>
        <rFont val="Calibri"/>
        <family val="1"/>
      </rPr>
      <t>Eutanásia</t>
    </r>
  </si>
  <si>
    <r>
      <rPr>
        <sz val="10"/>
        <rFont val="Calibri"/>
        <family val="1"/>
      </rPr>
      <t>Oxigenoterapia</t>
    </r>
  </si>
  <si>
    <r>
      <rPr>
        <sz val="10"/>
        <rFont val="Calibri"/>
        <family val="1"/>
      </rPr>
      <t>Suturas</t>
    </r>
  </si>
  <si>
    <r>
      <rPr>
        <sz val="10"/>
        <rFont val="Calibri"/>
        <family val="1"/>
      </rPr>
      <t>Toracocentese</t>
    </r>
  </si>
  <si>
    <r>
      <rPr>
        <b/>
        <sz val="10"/>
        <rFont val="Calibri"/>
        <family val="1"/>
      </rPr>
      <t>ADMINISTRAÇÃO DE MEDICAMENTOS</t>
    </r>
  </si>
  <si>
    <r>
      <rPr>
        <sz val="10"/>
        <rFont val="Calibri"/>
        <family val="1"/>
      </rPr>
      <t>Administração de medicação</t>
    </r>
  </si>
  <si>
    <r>
      <rPr>
        <sz val="10"/>
        <rFont val="Calibri"/>
        <family val="1"/>
      </rPr>
      <t>Fluidoterapia</t>
    </r>
  </si>
  <si>
    <r>
      <rPr>
        <b/>
        <sz val="10"/>
        <rFont val="Calibri"/>
        <family val="1"/>
      </rPr>
      <t>INTERNAÇÃO</t>
    </r>
  </si>
  <si>
    <r>
      <rPr>
        <sz val="10"/>
        <rFont val="Calibri"/>
        <family val="1"/>
      </rPr>
      <t>Internação de animais</t>
    </r>
  </si>
  <si>
    <r>
      <rPr>
        <b/>
        <sz val="10"/>
        <rFont val="Calibri"/>
        <family val="1"/>
      </rPr>
      <t>Microchipagem</t>
    </r>
  </si>
  <si>
    <r>
      <rPr>
        <sz val="10"/>
        <rFont val="Calibri"/>
        <family val="1"/>
      </rPr>
      <t>Microchipagem de cães e gatos</t>
    </r>
  </si>
  <si>
    <r>
      <rPr>
        <b/>
        <sz val="10"/>
        <rFont val="Calibri"/>
        <family val="1"/>
      </rPr>
      <t>TOTAL DE SERVIÇOS ASSISTENCIAIS</t>
    </r>
  </si>
  <si>
    <t xml:space="preserve"> TABELA DE SERVIÇOS ASSISTENCIAIS</t>
  </si>
  <si>
    <t>QUANTIDADE ANUAL</t>
  </si>
  <si>
    <t>Médico     Veterinário Anestesista</t>
  </si>
  <si>
    <t>Médico    Veterinário Cirurgião Geral</t>
  </si>
  <si>
    <t>Especialista em Imagem</t>
  </si>
  <si>
    <t>Médico    Veterinário Clínico Geral</t>
  </si>
  <si>
    <t>Aprimorandos  em Clínico Geral</t>
  </si>
  <si>
    <t>Aprimorandos  em Anestesia</t>
  </si>
  <si>
    <t>CH -MENSAL</t>
  </si>
  <si>
    <t>-</t>
  </si>
  <si>
    <t>Auxiliar de Limpeza</t>
  </si>
  <si>
    <t>Auxiliar de Serviços Gerais</t>
  </si>
  <si>
    <t>Adicionais</t>
  </si>
  <si>
    <t>CONTRATAÇÃO</t>
  </si>
  <si>
    <t>QUANTIDADE 11 MESES</t>
  </si>
  <si>
    <t>Benefícios ( férias, 13º salários, Férias, VR, VT, VA)</t>
  </si>
  <si>
    <t>Outros custos (custos rescisórios, Dissídios, Multa FGTS e Encargos)</t>
  </si>
  <si>
    <t xml:space="preserve"> DEMONSTRATIVO DE CUSTOS  - RH </t>
  </si>
  <si>
    <t>CRONOGRAMA FINANCEIRO DO PROJETO</t>
  </si>
  <si>
    <t>DESCRIÇÃO</t>
  </si>
  <si>
    <t>1. Pessoal e Reflexo</t>
  </si>
  <si>
    <t>1.1. Remuneração de Pessoal (CLT)</t>
  </si>
  <si>
    <t>1.4 Estagiários</t>
  </si>
  <si>
    <t>TOTAL:</t>
  </si>
  <si>
    <t>2. Materiais de Consumo</t>
  </si>
  <si>
    <t>2.1 Gases Medicinais</t>
  </si>
  <si>
    <t>2.2 Suprimentos de Informática</t>
  </si>
  <si>
    <t>2.3 Material de Escritório/Expediente</t>
  </si>
  <si>
    <t>2.4 Material de Higiene e Limpeza</t>
  </si>
  <si>
    <t>2.5 Uniformes e Equipamentos de Proteção Individual (EPI's)</t>
  </si>
  <si>
    <t>2.6 Gêneros Alimentícios</t>
  </si>
  <si>
    <t>2.7 Despesa de Transporte</t>
  </si>
  <si>
    <t>3. Material de Consumo Assistencial</t>
  </si>
  <si>
    <t>3.1 Drogas e Medicamentos Diversos</t>
  </si>
  <si>
    <t>3.2 Produtos Médicos e Enfermagem Diversos</t>
  </si>
  <si>
    <t>4. Serviços Terceirizados</t>
  </si>
  <si>
    <t>4.1 Assessoria Contábil</t>
  </si>
  <si>
    <t>4.2 Coleta de Lixo Hospitalar</t>
  </si>
  <si>
    <t>4.3 Serviços, Programas e Aplicativos de Informática</t>
  </si>
  <si>
    <t>4.4 Vigilância / Portaria / Segurança</t>
  </si>
  <si>
    <t>4.5 Limpeza Predial / Jardinagem</t>
  </si>
  <si>
    <t>4.6 Lavanderia</t>
  </si>
  <si>
    <t>4.7 Serviços de Tecnologia da Informação</t>
  </si>
  <si>
    <t>5. Manutenção</t>
  </si>
  <si>
    <t>5.1Manutenção de equipamentos de informática</t>
  </si>
  <si>
    <t>5.2 Manutenção de Equipamentos Médicos</t>
  </si>
  <si>
    <t>5.3 Manutenção de Equipamentos</t>
  </si>
  <si>
    <t>5.4 Manutenção Predial e Adequações (exceto as de responsabilidade do locatário)</t>
  </si>
  <si>
    <t>5.5 Outras Manutenções (Descrever)</t>
  </si>
  <si>
    <t>6. Utilidades Públicas</t>
  </si>
  <si>
    <t>6.1 Água e Esgoto</t>
  </si>
  <si>
    <t>6.2 Força e Luz</t>
  </si>
  <si>
    <t>6.3 Gás de Cozinha</t>
  </si>
  <si>
    <t>6.4 Internet</t>
  </si>
  <si>
    <t>6.5 Telefonia</t>
  </si>
  <si>
    <t>6.6 Outras Utilidades Públicas (Descrever)</t>
  </si>
  <si>
    <t>7. Locações</t>
  </si>
  <si>
    <t>7.1 Equipamentos de Informatica</t>
  </si>
  <si>
    <t>7.2 Equipamento Médico Hospitalar</t>
  </si>
  <si>
    <t>7.3 Imóvel</t>
  </si>
  <si>
    <t>7.4 Sistema de Software</t>
  </si>
  <si>
    <t>7.5 Outras Locações (Descrever)</t>
  </si>
  <si>
    <t>TOTAL GERAL:</t>
  </si>
  <si>
    <t>VALOR ANUAL</t>
  </si>
  <si>
    <t>1.2. Benefícios:( Vale Alimentação, Vale Refeição, Vale Transporte, Assistência Médica, Assistência Odontológica</t>
  </si>
  <si>
    <t>1.3. Encargos Sociais e Contribuições: IRPF, INSS, PIS, 13º , Férias, Multa Rescisória FGTS</t>
  </si>
  <si>
    <t>PLANO DE CUSTEIO DA UNIDADE</t>
  </si>
  <si>
    <t>Valor</t>
  </si>
  <si>
    <t>8.1 Materiais e equipamentos</t>
  </si>
  <si>
    <t>8.2 Adequações e infraestrutura</t>
  </si>
  <si>
    <t>1º mês</t>
  </si>
  <si>
    <t>2º mês</t>
  </si>
  <si>
    <t>VALOR MENSAL  3º ao 12º mês</t>
  </si>
  <si>
    <t>SALÁRIO BRUTO +ADICIONAIS</t>
  </si>
  <si>
    <t>8. Implantação da Unidade</t>
  </si>
  <si>
    <t xml:space="preserve">4.9 Outros Serviços de Terceiros Pessoa Física </t>
  </si>
  <si>
    <t>4.8 Outros Serviços de Terceiros Pessoa Jurídica  (Serviços Laboratoriais e Serviços Médicos Veterinários)</t>
  </si>
  <si>
    <t>TOTAL  MÉDICOS VETERINÁRIO PJ</t>
  </si>
  <si>
    <t>TOTAL  CLT</t>
  </si>
  <si>
    <t>TOTAL APRIMORANDOS / ESTAGÁRIOS MED. VETERINÁRIA</t>
  </si>
  <si>
    <t>TOTAL CLT + ESTAGIÁRIOS MEDICINA VETRINÁRIA</t>
  </si>
  <si>
    <t>1.5 Serviços Veterinário Médicos PJ</t>
  </si>
  <si>
    <t>TOTAL RH</t>
  </si>
  <si>
    <t>Outros (custos indiretos) + Dissidios</t>
  </si>
  <si>
    <t>Outros (CSLL+IPRJ+PIS e outras contribuições</t>
  </si>
  <si>
    <t>Optou-se por tercerizar o serviço de vigilância no qual termos um controlador de acesso com escala 5 x 2 com carga horaria de 44 horas semanais das 08 âs 17h as 45h.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</si>
</sst>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"/>
    <numFmt numFmtId="165" formatCode="_-* #,##0_-;\-* #,##0_-;_-* &quot;-&quot;??_-;_-@_-"/>
    <numFmt numFmtId="166" formatCode="0.0"/>
    <numFmt numFmtId="167" formatCode="_-&quot;R$&quot;\ * #,##0_-;\-&quot;R$&quot;\ * #,##0_-;_-&quot;R$&quot;\ * &quot;-&quot;??_-;_-@_-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10"/>
      <name val="Calibri"/>
      <family val="1"/>
    </font>
    <font>
      <b/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1"/>
    </font>
    <font>
      <sz val="8"/>
      <name val="Arial"/>
      <family val="2"/>
      <scheme val="minor"/>
    </font>
    <font>
      <sz val="8"/>
      <name val="Arial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9"/>
      <name val="Arial"/>
      <family val="2"/>
    </font>
    <font>
      <sz val="10"/>
      <color rgb="FF000000"/>
      <name val="Arial"/>
      <scheme val="minor"/>
    </font>
    <font>
      <b/>
      <sz val="10"/>
      <name val="Calibri"/>
    </font>
    <font>
      <b/>
      <sz val="10"/>
      <color rgb="FF000000"/>
      <name val="Calibri"/>
      <family val="2"/>
    </font>
    <font>
      <sz val="10"/>
      <name val="Calibri"/>
    </font>
    <font>
      <b/>
      <sz val="10"/>
      <name val="Calibri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D9D9D9"/>
      </patternFill>
    </fill>
    <fill>
      <patternFill patternType="solid">
        <fgColor rgb="FFF1F1F1"/>
      </patternFill>
    </fill>
    <fill>
      <patternFill patternType="solid">
        <f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1"/>
  </cellStyleXfs>
  <cellXfs count="145">
    <xf numFmtId="0" fontId="0" fillId="0" borderId="0" xfId="0"/>
    <xf numFmtId="0" fontId="6" fillId="0" borderId="1" xfId="4" applyFont="1"/>
    <xf numFmtId="0" fontId="7" fillId="0" borderId="1" xfId="4" applyFont="1"/>
    <xf numFmtId="0" fontId="6" fillId="4" borderId="1" xfId="4" applyFont="1" applyFill="1"/>
    <xf numFmtId="44" fontId="6" fillId="0" borderId="1" xfId="4" applyNumberFormat="1" applyFont="1"/>
    <xf numFmtId="44" fontId="6" fillId="0" borderId="1" xfId="5" applyFont="1" applyAlignment="1"/>
    <xf numFmtId="44" fontId="6" fillId="0" borderId="1" xfId="1" applyFont="1" applyBorder="1"/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shrinkToFit="1"/>
    </xf>
    <xf numFmtId="0" fontId="18" fillId="0" borderId="0" xfId="0" applyFont="1"/>
    <xf numFmtId="1" fontId="18" fillId="0" borderId="10" xfId="0" applyNumberFormat="1" applyFont="1" applyBorder="1" applyAlignment="1">
      <alignment horizontal="center" vertical="top" shrinkToFit="1"/>
    </xf>
    <xf numFmtId="0" fontId="19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center" vertical="top" shrinkToFit="1"/>
    </xf>
    <xf numFmtId="1" fontId="18" fillId="0" borderId="10" xfId="0" applyNumberFormat="1" applyFont="1" applyBorder="1" applyAlignment="1">
      <alignment horizontal="center" vertical="center" shrinkToFit="1"/>
    </xf>
    <xf numFmtId="3" fontId="18" fillId="0" borderId="10" xfId="0" applyNumberFormat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left" vertical="top" wrapText="1"/>
    </xf>
    <xf numFmtId="1" fontId="18" fillId="0" borderId="10" xfId="0" applyNumberFormat="1" applyFont="1" applyBorder="1" applyAlignment="1">
      <alignment horizontal="right" vertical="center" indent="1" shrinkToFit="1"/>
    </xf>
    <xf numFmtId="1" fontId="18" fillId="0" borderId="10" xfId="0" applyNumberFormat="1" applyFont="1" applyBorder="1" applyAlignment="1">
      <alignment horizontal="right" vertical="top" indent="1" shrinkToFit="1"/>
    </xf>
    <xf numFmtId="44" fontId="18" fillId="0" borderId="0" xfId="1" applyFont="1"/>
    <xf numFmtId="8" fontId="19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8" fontId="16" fillId="0" borderId="1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left" vertical="top" wrapText="1"/>
    </xf>
    <xf numFmtId="1" fontId="7" fillId="4" borderId="2" xfId="4" applyNumberFormat="1" applyFont="1" applyFill="1" applyBorder="1" applyAlignment="1">
      <alignment horizontal="center" vertical="top" shrinkToFit="1"/>
    </xf>
    <xf numFmtId="0" fontId="7" fillId="0" borderId="2" xfId="4" applyFont="1" applyBorder="1" applyAlignment="1">
      <alignment horizontal="left" vertical="top" wrapText="1"/>
    </xf>
    <xf numFmtId="1" fontId="7" fillId="0" borderId="2" xfId="4" applyNumberFormat="1" applyFont="1" applyBorder="1" applyAlignment="1">
      <alignment horizontal="center" vertical="top" shrinkToFit="1"/>
    </xf>
    <xf numFmtId="164" fontId="7" fillId="0" borderId="2" xfId="4" applyNumberFormat="1" applyFont="1" applyBorder="1" applyAlignment="1">
      <alignment horizontal="center" vertical="top" shrinkToFit="1"/>
    </xf>
    <xf numFmtId="165" fontId="18" fillId="0" borderId="0" xfId="6" applyNumberFormat="1" applyFont="1"/>
    <xf numFmtId="3" fontId="18" fillId="0" borderId="0" xfId="0" applyNumberFormat="1" applyFont="1"/>
    <xf numFmtId="0" fontId="25" fillId="10" borderId="10" xfId="0" applyFont="1" applyFill="1" applyBorder="1" applyAlignment="1">
      <alignment horizontal="center" vertical="top" wrapText="1"/>
    </xf>
    <xf numFmtId="0" fontId="25" fillId="10" borderId="10" xfId="0" applyFont="1" applyFill="1" applyBorder="1" applyAlignment="1">
      <alignment horizontal="left" vertical="top" wrapText="1" indent="12"/>
    </xf>
    <xf numFmtId="3" fontId="25" fillId="10" borderId="10" xfId="0" applyNumberFormat="1" applyFont="1" applyFill="1" applyBorder="1" applyAlignment="1">
      <alignment horizontal="left" vertical="top" wrapText="1" indent="2"/>
    </xf>
    <xf numFmtId="3" fontId="13" fillId="10" borderId="10" xfId="0" applyNumberFormat="1" applyFont="1" applyFill="1" applyBorder="1" applyAlignment="1">
      <alignment horizontal="left" vertical="top" wrapText="1" indent="2"/>
    </xf>
    <xf numFmtId="0" fontId="25" fillId="10" borderId="10" xfId="0" applyFont="1" applyFill="1" applyBorder="1" applyAlignment="1">
      <alignment horizontal="left" vertical="top" wrapText="1" indent="2"/>
    </xf>
    <xf numFmtId="1" fontId="23" fillId="7" borderId="10" xfId="0" applyNumberFormat="1" applyFont="1" applyFill="1" applyBorder="1" applyAlignment="1">
      <alignment horizontal="center" vertical="top" shrinkToFit="1"/>
    </xf>
    <xf numFmtId="0" fontId="22" fillId="7" borderId="10" xfId="0" applyFont="1" applyFill="1" applyBorder="1" applyAlignment="1">
      <alignment horizontal="left" vertical="top" wrapText="1"/>
    </xf>
    <xf numFmtId="3" fontId="23" fillId="7" borderId="10" xfId="0" applyNumberFormat="1" applyFont="1" applyFill="1" applyBorder="1" applyAlignment="1">
      <alignment horizontal="center" vertical="top" shrinkToFit="1"/>
    </xf>
    <xf numFmtId="44" fontId="23" fillId="7" borderId="10" xfId="1" applyFont="1" applyFill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24" fillId="0" borderId="10" xfId="0" applyFont="1" applyBorder="1" applyAlignment="1">
      <alignment horizontal="left" vertical="top" wrapText="1"/>
    </xf>
    <xf numFmtId="3" fontId="12" fillId="0" borderId="10" xfId="0" applyNumberFormat="1" applyFont="1" applyBorder="1" applyAlignment="1">
      <alignment horizontal="center" vertical="top" shrinkToFit="1"/>
    </xf>
    <xf numFmtId="44" fontId="12" fillId="0" borderId="10" xfId="1" applyFont="1" applyBorder="1" applyAlignment="1">
      <alignment horizontal="center" vertical="top" shrinkToFit="1"/>
    </xf>
    <xf numFmtId="1" fontId="23" fillId="9" borderId="10" xfId="0" applyNumberFormat="1" applyFont="1" applyFill="1" applyBorder="1" applyAlignment="1">
      <alignment horizontal="center" vertical="top" shrinkToFit="1"/>
    </xf>
    <xf numFmtId="0" fontId="22" fillId="9" borderId="10" xfId="0" applyFont="1" applyFill="1" applyBorder="1" applyAlignment="1">
      <alignment horizontal="left" vertical="top" wrapText="1"/>
    </xf>
    <xf numFmtId="3" fontId="23" fillId="9" borderId="10" xfId="0" applyNumberFormat="1" applyFont="1" applyFill="1" applyBorder="1" applyAlignment="1">
      <alignment horizontal="center" vertical="top" shrinkToFit="1"/>
    </xf>
    <xf numFmtId="1" fontId="23" fillId="8" borderId="10" xfId="0" applyNumberFormat="1" applyFont="1" applyFill="1" applyBorder="1" applyAlignment="1">
      <alignment horizontal="center" vertical="top" shrinkToFit="1"/>
    </xf>
    <xf numFmtId="0" fontId="22" fillId="8" borderId="10" xfId="0" applyFont="1" applyFill="1" applyBorder="1" applyAlignment="1">
      <alignment horizontal="left" vertical="top" wrapText="1"/>
    </xf>
    <xf numFmtId="3" fontId="23" fillId="8" borderId="10" xfId="0" applyNumberFormat="1" applyFont="1" applyFill="1" applyBorder="1" applyAlignment="1">
      <alignment horizontal="center" vertical="top" shrinkToFit="1"/>
    </xf>
    <xf numFmtId="3" fontId="23" fillId="6" borderId="10" xfId="0" applyNumberFormat="1" applyFont="1" applyFill="1" applyBorder="1" applyAlignment="1">
      <alignment horizontal="center" vertical="top" shrinkToFit="1"/>
    </xf>
    <xf numFmtId="44" fontId="23" fillId="6" borderId="10" xfId="1" applyFont="1" applyFill="1" applyBorder="1" applyAlignment="1">
      <alignment horizontal="center" vertical="top" shrinkToFit="1"/>
    </xf>
    <xf numFmtId="44" fontId="7" fillId="0" borderId="1" xfId="4" applyNumberFormat="1" applyFont="1"/>
    <xf numFmtId="4" fontId="7" fillId="0" borderId="1" xfId="4" applyNumberFormat="1" applyFont="1"/>
    <xf numFmtId="44" fontId="23" fillId="9" borderId="10" xfId="1" applyFont="1" applyFill="1" applyBorder="1" applyAlignment="1">
      <alignment horizontal="center" vertical="top" shrinkToFit="1"/>
    </xf>
    <xf numFmtId="4" fontId="8" fillId="3" borderId="2" xfId="4" applyNumberFormat="1" applyFont="1" applyFill="1" applyBorder="1" applyAlignment="1">
      <alignment horizontal="left" vertical="center" wrapText="1"/>
    </xf>
    <xf numFmtId="4" fontId="8" fillId="3" borderId="2" xfId="4" applyNumberFormat="1" applyFont="1" applyFill="1" applyBorder="1" applyAlignment="1">
      <alignment horizontal="center" vertical="center"/>
    </xf>
    <xf numFmtId="4" fontId="26" fillId="11" borderId="2" xfId="4" applyNumberFormat="1" applyFont="1" applyFill="1" applyBorder="1" applyAlignment="1">
      <alignment horizontal="left" vertical="center" wrapText="1"/>
    </xf>
    <xf numFmtId="44" fontId="8" fillId="5" borderId="2" xfId="1" applyFont="1" applyFill="1" applyBorder="1" applyAlignment="1">
      <alignment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center" vertical="center" wrapText="1"/>
    </xf>
    <xf numFmtId="44" fontId="8" fillId="3" borderId="2" xfId="5" applyFont="1" applyFill="1" applyBorder="1" applyAlignment="1">
      <alignment vertical="center" wrapText="1"/>
    </xf>
    <xf numFmtId="4" fontId="26" fillId="11" borderId="2" xfId="4" applyNumberFormat="1" applyFont="1" applyFill="1" applyBorder="1" applyAlignment="1">
      <alignment horizontal="center" vertical="center"/>
    </xf>
    <xf numFmtId="44" fontId="26" fillId="11" borderId="2" xfId="5" applyFont="1" applyFill="1" applyBorder="1" applyAlignment="1">
      <alignment vertical="center" wrapText="1"/>
    </xf>
    <xf numFmtId="44" fontId="7" fillId="0" borderId="2" xfId="1" applyFont="1" applyBorder="1" applyAlignment="1">
      <alignment wrapText="1"/>
    </xf>
    <xf numFmtId="4" fontId="8" fillId="11" borderId="2" xfId="4" applyNumberFormat="1" applyFont="1" applyFill="1" applyBorder="1" applyAlignment="1">
      <alignment horizontal="center" vertical="center"/>
    </xf>
    <xf numFmtId="4" fontId="8" fillId="11" borderId="2" xfId="4" applyNumberFormat="1" applyFont="1" applyFill="1" applyBorder="1" applyAlignment="1">
      <alignment horizontal="center" vertical="center" wrapText="1"/>
    </xf>
    <xf numFmtId="44" fontId="6" fillId="0" borderId="2" xfId="1" applyFont="1" applyBorder="1"/>
    <xf numFmtId="164" fontId="7" fillId="4" borderId="2" xfId="4" applyNumberFormat="1" applyFont="1" applyFill="1" applyBorder="1" applyAlignment="1">
      <alignment horizontal="center" vertical="top" shrinkToFit="1"/>
    </xf>
    <xf numFmtId="44" fontId="7" fillId="4" borderId="2" xfId="1" applyFont="1" applyFill="1" applyBorder="1" applyAlignment="1"/>
    <xf numFmtId="44" fontId="7" fillId="2" borderId="2" xfId="1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7" fillId="4" borderId="2" xfId="1" applyFont="1" applyFill="1" applyBorder="1" applyAlignment="1">
      <alignment vertical="center"/>
    </xf>
    <xf numFmtId="44" fontId="7" fillId="0" borderId="2" xfId="1" applyFont="1" applyBorder="1" applyAlignment="1"/>
    <xf numFmtId="44" fontId="8" fillId="5" borderId="2" xfId="1" applyFont="1" applyFill="1" applyBorder="1" applyAlignment="1">
      <alignment vertical="center"/>
    </xf>
    <xf numFmtId="44" fontId="25" fillId="10" borderId="10" xfId="1" applyFont="1" applyFill="1" applyBorder="1" applyAlignment="1">
      <alignment horizontal="left" vertical="top" wrapText="1" indent="2"/>
    </xf>
    <xf numFmtId="44" fontId="18" fillId="0" borderId="0" xfId="0" applyNumberFormat="1" applyFont="1"/>
    <xf numFmtId="0" fontId="28" fillId="2" borderId="1" xfId="0" applyFont="1" applyFill="1" applyBorder="1" applyAlignment="1">
      <alignment wrapText="1"/>
    </xf>
    <xf numFmtId="44" fontId="28" fillId="2" borderId="1" xfId="1" applyFont="1" applyFill="1" applyBorder="1" applyAlignment="1">
      <alignment horizontal="right"/>
    </xf>
    <xf numFmtId="0" fontId="27" fillId="0" borderId="0" xfId="0" applyFont="1"/>
    <xf numFmtId="44" fontId="27" fillId="0" borderId="0" xfId="1" applyFont="1"/>
    <xf numFmtId="0" fontId="26" fillId="13" borderId="2" xfId="4" applyFont="1" applyFill="1" applyBorder="1" applyAlignment="1">
      <alignment horizontal="left" vertical="top" wrapText="1"/>
    </xf>
    <xf numFmtId="1" fontId="26" fillId="13" borderId="2" xfId="4" applyNumberFormat="1" applyFont="1" applyFill="1" applyBorder="1" applyAlignment="1">
      <alignment horizontal="center" vertical="top" shrinkToFit="1"/>
    </xf>
    <xf numFmtId="44" fontId="26" fillId="13" borderId="2" xfId="1" applyFont="1" applyFill="1" applyBorder="1" applyAlignment="1"/>
    <xf numFmtId="164" fontId="26" fillId="13" borderId="2" xfId="4" applyNumberFormat="1" applyFont="1" applyFill="1" applyBorder="1" applyAlignment="1">
      <alignment horizontal="center" vertical="top" shrinkToFit="1"/>
    </xf>
    <xf numFmtId="44" fontId="26" fillId="13" borderId="2" xfId="1" applyFont="1" applyFill="1" applyBorder="1" applyAlignment="1">
      <alignment horizontal="center" vertical="top" shrinkToFit="1"/>
    </xf>
    <xf numFmtId="44" fontId="6" fillId="0" borderId="3" xfId="5" applyFont="1" applyBorder="1" applyAlignment="1"/>
    <xf numFmtId="44" fontId="8" fillId="14" borderId="3" xfId="5" applyFont="1" applyFill="1" applyBorder="1" applyAlignment="1">
      <alignment horizontal="center"/>
    </xf>
    <xf numFmtId="44" fontId="8" fillId="14" borderId="3" xfId="5" applyFont="1" applyFill="1" applyBorder="1" applyAlignment="1"/>
    <xf numFmtId="0" fontId="28" fillId="12" borderId="2" xfId="7" applyFont="1" applyFill="1" applyBorder="1" applyAlignment="1">
      <alignment horizontal="center" vertical="top"/>
    </xf>
    <xf numFmtId="44" fontId="28" fillId="12" borderId="2" xfId="1" applyFont="1" applyFill="1" applyBorder="1" applyAlignment="1">
      <alignment horizontal="center" vertical="top"/>
    </xf>
    <xf numFmtId="44" fontId="28" fillId="12" borderId="2" xfId="1" applyFont="1" applyFill="1" applyBorder="1" applyAlignment="1">
      <alignment horizontal="center" vertical="top" wrapText="1"/>
    </xf>
    <xf numFmtId="0" fontId="27" fillId="0" borderId="2" xfId="7" applyFont="1" applyBorder="1"/>
    <xf numFmtId="44" fontId="27" fillId="0" borderId="2" xfId="1" applyFont="1" applyBorder="1"/>
    <xf numFmtId="0" fontId="27" fillId="0" borderId="2" xfId="7" applyFont="1" applyBorder="1" applyAlignment="1">
      <alignment wrapText="1"/>
    </xf>
    <xf numFmtId="0" fontId="27" fillId="12" borderId="2" xfId="7" applyFont="1" applyFill="1" applyBorder="1"/>
    <xf numFmtId="44" fontId="28" fillId="12" borderId="2" xfId="1" applyFont="1" applyFill="1" applyBorder="1"/>
    <xf numFmtId="44" fontId="18" fillId="0" borderId="2" xfId="1" applyFont="1" applyBorder="1"/>
    <xf numFmtId="0" fontId="28" fillId="12" borderId="2" xfId="7" applyFont="1" applyFill="1" applyBorder="1"/>
    <xf numFmtId="44" fontId="17" fillId="12" borderId="2" xfId="1" applyFont="1" applyFill="1" applyBorder="1"/>
    <xf numFmtId="0" fontId="27" fillId="4" borderId="2" xfId="7" applyFont="1" applyFill="1" applyBorder="1"/>
    <xf numFmtId="44" fontId="18" fillId="4" borderId="2" xfId="1" applyFont="1" applyFill="1" applyBorder="1"/>
    <xf numFmtId="44" fontId="18" fillId="12" borderId="2" xfId="1" applyFont="1" applyFill="1" applyBorder="1"/>
    <xf numFmtId="0" fontId="17" fillId="10" borderId="11" xfId="0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left" vertical="top" wrapText="1" indent="13"/>
    </xf>
    <xf numFmtId="0" fontId="22" fillId="6" borderId="12" xfId="0" applyFont="1" applyFill="1" applyBorder="1" applyAlignment="1">
      <alignment horizontal="left" vertical="top" wrapText="1" indent="13"/>
    </xf>
    <xf numFmtId="0" fontId="22" fillId="6" borderId="10" xfId="0" applyFont="1" applyFill="1" applyBorder="1" applyAlignment="1">
      <alignment horizontal="left" vertical="top" wrapText="1" indent="13"/>
    </xf>
    <xf numFmtId="0" fontId="17" fillId="10" borderId="10" xfId="0" applyFont="1" applyFill="1" applyBorder="1" applyAlignment="1">
      <alignment horizontal="center"/>
    </xf>
    <xf numFmtId="0" fontId="28" fillId="14" borderId="3" xfId="7" applyFont="1" applyFill="1" applyBorder="1" applyAlignment="1">
      <alignment horizontal="left"/>
    </xf>
    <xf numFmtId="0" fontId="8" fillId="0" borderId="16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9" fillId="2" borderId="2" xfId="4" applyNumberFormat="1" applyFont="1" applyFill="1" applyBorder="1" applyAlignment="1">
      <alignment horizontal="center" vertical="center" wrapText="1"/>
    </xf>
    <xf numFmtId="4" fontId="8" fillId="2" borderId="2" xfId="4" applyNumberFormat="1" applyFont="1" applyFill="1" applyBorder="1" applyAlignment="1">
      <alignment horizontal="center" vertical="center" wrapText="1"/>
    </xf>
    <xf numFmtId="0" fontId="27" fillId="0" borderId="3" xfId="7" applyFont="1" applyBorder="1" applyAlignment="1">
      <alignment horizontal="left"/>
    </xf>
    <xf numFmtId="0" fontId="27" fillId="0" borderId="3" xfId="7" applyFont="1" applyBorder="1" applyAlignment="1">
      <alignment horizontal="left" wrapText="1"/>
    </xf>
    <xf numFmtId="0" fontId="28" fillId="14" borderId="3" xfId="7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8" fillId="0" borderId="2" xfId="7" applyFont="1" applyBorder="1" applyAlignment="1">
      <alignment horizontal="left"/>
    </xf>
    <xf numFmtId="0" fontId="28" fillId="4" borderId="2" xfId="7" applyFont="1" applyFill="1" applyBorder="1" applyAlignment="1">
      <alignment horizontal="left"/>
    </xf>
    <xf numFmtId="44" fontId="18" fillId="0" borderId="2" xfId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8">
    <cellStyle name="Moeda" xfId="1" builtinId="4"/>
    <cellStyle name="Moeda 2" xfId="3" xr:uid="{12E460AB-EADB-4A8D-BDC4-AB7F5AA48E20}"/>
    <cellStyle name="Moeda 3" xfId="5" xr:uid="{6FE442C9-E091-4BAA-8CBD-A4B3F83523B7}"/>
    <cellStyle name="Normal" xfId="0" builtinId="0"/>
    <cellStyle name="Normal 2" xfId="2" xr:uid="{40299C76-3808-4FC8-A10F-98D3381544A5}"/>
    <cellStyle name="Normal 3" xfId="4" xr:uid="{40ABD198-7CCA-49CF-A040-C02061F74DE8}"/>
    <cellStyle name="Normal 4" xfId="7" xr:uid="{4A706702-95AB-45BD-AAA0-C0BE0B7A51F5}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85725</xdr:rowOff>
    </xdr:from>
    <xdr:ext cx="1198245" cy="333374"/>
    <xdr:pic>
      <xdr:nvPicPr>
        <xdr:cNvPr id="3" name="Imagem 2">
          <a:extLst>
            <a:ext uri="{FF2B5EF4-FFF2-40B4-BE49-F238E27FC236}">
              <a16:creationId xmlns:a16="http://schemas.microsoft.com/office/drawing/2014/main" id="{55E51F3C-D5C6-45CD-A876-2D23D05C5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0025"/>
          <a:ext cx="1198245" cy="3333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1202055</xdr:colOff>
      <xdr:row>0</xdr:row>
      <xdr:rowOff>472441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F26F56-9A9C-41C1-8C05-EAB5AFC6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1205865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1314450</xdr:colOff>
      <xdr:row>3</xdr:row>
      <xdr:rowOff>13335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9BF2A5-30EA-4F7D-B68C-97228D529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1198245" cy="51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9995-D5BC-4409-82EC-191BB27A3AC1}">
  <dimension ref="A1:J54"/>
  <sheetViews>
    <sheetView topLeftCell="A5" workbookViewId="0">
      <selection activeCell="I8" sqref="I8"/>
    </sheetView>
  </sheetViews>
  <sheetFormatPr defaultRowHeight="13.2" x14ac:dyDescent="0.25"/>
  <cols>
    <col min="1" max="1" width="8.88671875" style="18"/>
    <col min="2" max="2" width="41.44140625" style="18" bestFit="1" customWidth="1"/>
    <col min="3" max="4" width="16.44140625" style="38" customWidth="1"/>
    <col min="5" max="5" width="15.33203125" style="27" customWidth="1"/>
    <col min="6" max="6" width="14.77734375" style="27" customWidth="1"/>
    <col min="7" max="7" width="21.6640625" style="27" hidden="1" customWidth="1"/>
    <col min="8" max="8" width="9" style="18" customWidth="1"/>
    <col min="9" max="9" width="24" style="27" customWidth="1"/>
    <col min="10" max="16384" width="8.88671875" style="18"/>
  </cols>
  <sheetData>
    <row r="1" spans="1:10" ht="14.4" thickTop="1" thickBot="1" x14ac:dyDescent="0.3">
      <c r="A1" s="118" t="s">
        <v>250</v>
      </c>
      <c r="B1" s="118"/>
      <c r="C1" s="118"/>
      <c r="D1" s="118"/>
      <c r="E1" s="118"/>
      <c r="F1" s="118"/>
      <c r="G1" s="118"/>
      <c r="I1" s="18"/>
    </row>
    <row r="2" spans="1:10" ht="28.8" thickTop="1" thickBot="1" x14ac:dyDescent="0.3">
      <c r="A2" s="39" t="s">
        <v>214</v>
      </c>
      <c r="B2" s="40" t="s">
        <v>215</v>
      </c>
      <c r="C2" s="41" t="s">
        <v>216</v>
      </c>
      <c r="D2" s="42" t="s">
        <v>264</v>
      </c>
      <c r="E2" s="43" t="s">
        <v>5</v>
      </c>
      <c r="F2" s="84" t="s">
        <v>6</v>
      </c>
      <c r="G2" s="43" t="s">
        <v>196</v>
      </c>
      <c r="I2" s="18"/>
    </row>
    <row r="3" spans="1:10" ht="15" thickTop="1" thickBot="1" x14ac:dyDescent="0.3">
      <c r="A3" s="44">
        <v>1</v>
      </c>
      <c r="B3" s="45" t="s">
        <v>217</v>
      </c>
      <c r="C3" s="46">
        <f>SUM(C4:C5)</f>
        <v>342</v>
      </c>
      <c r="D3" s="46">
        <f>SUM(D4:D5)</f>
        <v>3762</v>
      </c>
      <c r="E3" s="47"/>
      <c r="F3" s="47">
        <f t="shared" ref="F3:G3" si="0">SUM(F4:F5)</f>
        <v>13338</v>
      </c>
      <c r="G3" s="47">
        <f t="shared" si="0"/>
        <v>146718</v>
      </c>
      <c r="I3" s="18"/>
    </row>
    <row r="4" spans="1:10" ht="15" thickTop="1" thickBot="1" x14ac:dyDescent="0.3">
      <c r="A4" s="48">
        <v>1.1000000000000001</v>
      </c>
      <c r="B4" s="49" t="s">
        <v>218</v>
      </c>
      <c r="C4" s="50">
        <v>300</v>
      </c>
      <c r="D4" s="50">
        <f>C4*11</f>
        <v>3300</v>
      </c>
      <c r="E4" s="51">
        <v>39</v>
      </c>
      <c r="F4" s="51">
        <f>C4*E4</f>
        <v>11700</v>
      </c>
      <c r="G4" s="51">
        <f>D4*E4</f>
        <v>128700</v>
      </c>
      <c r="I4" s="18"/>
      <c r="J4" s="38"/>
    </row>
    <row r="5" spans="1:10" ht="15" thickTop="1" thickBot="1" x14ac:dyDescent="0.3">
      <c r="A5" s="48">
        <v>1.2</v>
      </c>
      <c r="B5" s="49" t="s">
        <v>219</v>
      </c>
      <c r="C5" s="50">
        <v>42</v>
      </c>
      <c r="D5" s="50">
        <f>C5*11</f>
        <v>462</v>
      </c>
      <c r="E5" s="51">
        <v>39</v>
      </c>
      <c r="F5" s="51">
        <f>C5*E5</f>
        <v>1638</v>
      </c>
      <c r="G5" s="51">
        <f>D5*E5</f>
        <v>18018</v>
      </c>
      <c r="I5" s="18"/>
    </row>
    <row r="6" spans="1:10" ht="15" thickTop="1" thickBot="1" x14ac:dyDescent="0.3">
      <c r="A6" s="44">
        <v>2</v>
      </c>
      <c r="B6" s="45" t="s">
        <v>220</v>
      </c>
      <c r="C6" s="46">
        <f>SUM(C7)</f>
        <v>20</v>
      </c>
      <c r="D6" s="46">
        <f>SUM(D7)</f>
        <v>220</v>
      </c>
      <c r="E6" s="47"/>
      <c r="F6" s="47">
        <f t="shared" ref="F6:G6" si="1">SUM(F7:F8)</f>
        <v>19000</v>
      </c>
      <c r="G6" s="47">
        <f t="shared" si="1"/>
        <v>209000</v>
      </c>
      <c r="I6" s="18"/>
    </row>
    <row r="7" spans="1:10" ht="15" thickTop="1" thickBot="1" x14ac:dyDescent="0.3">
      <c r="A7" s="48">
        <v>2.1</v>
      </c>
      <c r="B7" s="49" t="s">
        <v>221</v>
      </c>
      <c r="C7" s="50">
        <v>20</v>
      </c>
      <c r="D7" s="50">
        <f>C7*11</f>
        <v>220</v>
      </c>
      <c r="E7" s="51">
        <v>590</v>
      </c>
      <c r="F7" s="51">
        <f>C7*E7</f>
        <v>11800</v>
      </c>
      <c r="G7" s="51">
        <f>D7*E7</f>
        <v>129800</v>
      </c>
      <c r="I7" s="18"/>
    </row>
    <row r="8" spans="1:10" ht="15" thickTop="1" thickBot="1" x14ac:dyDescent="0.3">
      <c r="A8" s="44">
        <v>3</v>
      </c>
      <c r="B8" s="45" t="s">
        <v>222</v>
      </c>
      <c r="C8" s="46">
        <f>SUM(C9:C10)</f>
        <v>40</v>
      </c>
      <c r="D8" s="46">
        <f>SUM(D9:D10)</f>
        <v>440</v>
      </c>
      <c r="E8" s="47"/>
      <c r="F8" s="47">
        <f t="shared" ref="F8:G8" si="2">SUM(F9:F10)</f>
        <v>7200</v>
      </c>
      <c r="G8" s="47">
        <f t="shared" si="2"/>
        <v>79200</v>
      </c>
      <c r="I8" s="18"/>
    </row>
    <row r="9" spans="1:10" ht="15" thickTop="1" thickBot="1" x14ac:dyDescent="0.3">
      <c r="A9" s="48">
        <v>3.1</v>
      </c>
      <c r="B9" s="49" t="s">
        <v>223</v>
      </c>
      <c r="C9" s="50">
        <v>20</v>
      </c>
      <c r="D9" s="50">
        <f>C9*11</f>
        <v>220</v>
      </c>
      <c r="E9" s="51">
        <v>180</v>
      </c>
      <c r="F9" s="51">
        <f t="shared" ref="F9:F10" si="3">C9*E9</f>
        <v>3600</v>
      </c>
      <c r="G9" s="51">
        <f>D9*E9</f>
        <v>39600</v>
      </c>
      <c r="I9" s="18"/>
    </row>
    <row r="10" spans="1:10" ht="15" thickTop="1" thickBot="1" x14ac:dyDescent="0.3">
      <c r="A10" s="48">
        <v>3.2</v>
      </c>
      <c r="B10" s="49" t="s">
        <v>224</v>
      </c>
      <c r="C10" s="50">
        <v>20</v>
      </c>
      <c r="D10" s="50">
        <f>C10*11</f>
        <v>220</v>
      </c>
      <c r="E10" s="51">
        <v>180</v>
      </c>
      <c r="F10" s="51">
        <f t="shared" si="3"/>
        <v>3600</v>
      </c>
      <c r="G10" s="51">
        <f>D10*E10</f>
        <v>39600</v>
      </c>
      <c r="I10" s="18"/>
    </row>
    <row r="11" spans="1:10" ht="15" thickTop="1" thickBot="1" x14ac:dyDescent="0.3">
      <c r="A11" s="44">
        <v>4</v>
      </c>
      <c r="B11" s="45" t="s">
        <v>225</v>
      </c>
      <c r="C11" s="46">
        <f>SUM(C12)</f>
        <v>80</v>
      </c>
      <c r="D11" s="46">
        <f>SUM(D12)</f>
        <v>880</v>
      </c>
      <c r="E11" s="47"/>
      <c r="F11" s="47">
        <f t="shared" ref="F11:G11" si="4">SUM(F12:F13)</f>
        <v>30995.22</v>
      </c>
      <c r="G11" s="47">
        <f t="shared" si="4"/>
        <v>161905.97866666666</v>
      </c>
      <c r="I11" s="18"/>
    </row>
    <row r="12" spans="1:10" ht="15" thickTop="1" thickBot="1" x14ac:dyDescent="0.3">
      <c r="A12" s="48">
        <v>4.0999999999999996</v>
      </c>
      <c r="B12" s="49" t="s">
        <v>226</v>
      </c>
      <c r="C12" s="50">
        <v>80</v>
      </c>
      <c r="D12" s="50">
        <f>C12*11</f>
        <v>880</v>
      </c>
      <c r="E12" s="51">
        <v>110</v>
      </c>
      <c r="F12" s="51">
        <f>C12*E12</f>
        <v>8800</v>
      </c>
      <c r="G12" s="51">
        <f>D12*E12</f>
        <v>96800</v>
      </c>
      <c r="I12" s="18"/>
    </row>
    <row r="13" spans="1:10" ht="15" thickTop="1" thickBot="1" x14ac:dyDescent="0.3">
      <c r="A13" s="44">
        <v>5</v>
      </c>
      <c r="B13" s="45" t="s">
        <v>227</v>
      </c>
      <c r="C13" s="46">
        <f>SUM(C14:C19)</f>
        <v>750</v>
      </c>
      <c r="D13" s="46">
        <f>SUM(D14:D19)</f>
        <v>8250</v>
      </c>
      <c r="E13" s="47"/>
      <c r="F13" s="47">
        <f>SUM(F14:F19)</f>
        <v>22195.22</v>
      </c>
      <c r="G13" s="47">
        <f t="shared" ref="G13" si="5">SUM(G14:G15)</f>
        <v>65105.97866666667</v>
      </c>
      <c r="I13" s="18"/>
    </row>
    <row r="14" spans="1:10" ht="15" thickTop="1" thickBot="1" x14ac:dyDescent="0.3">
      <c r="A14" s="48">
        <v>5.0999999999999996</v>
      </c>
      <c r="B14" s="49" t="s">
        <v>228</v>
      </c>
      <c r="C14" s="50">
        <v>100</v>
      </c>
      <c r="D14" s="50">
        <f t="shared" ref="D14:D19" si="6">C14*11</f>
        <v>1100</v>
      </c>
      <c r="E14" s="51">
        <v>29.593626666666669</v>
      </c>
      <c r="F14" s="51">
        <f>C14*E14</f>
        <v>2959.3626666666669</v>
      </c>
      <c r="G14" s="51">
        <f>D14*E14</f>
        <v>32552.989333333335</v>
      </c>
      <c r="I14" s="85"/>
    </row>
    <row r="15" spans="1:10" ht="15" thickTop="1" thickBot="1" x14ac:dyDescent="0.3">
      <c r="A15" s="48">
        <v>5.2</v>
      </c>
      <c r="B15" s="49" t="s">
        <v>229</v>
      </c>
      <c r="C15" s="50">
        <v>100</v>
      </c>
      <c r="D15" s="50">
        <f t="shared" si="6"/>
        <v>1100</v>
      </c>
      <c r="E15" s="51">
        <v>29.593626666666669</v>
      </c>
      <c r="F15" s="51">
        <f t="shared" ref="F15:F19" si="7">C15*E15</f>
        <v>2959.3626666666669</v>
      </c>
      <c r="G15" s="51">
        <f t="shared" ref="G15:G34" si="8">D15*E15</f>
        <v>32552.989333333335</v>
      </c>
      <c r="I15" s="18"/>
    </row>
    <row r="16" spans="1:10" ht="15" thickTop="1" thickBot="1" x14ac:dyDescent="0.3">
      <c r="A16" s="48">
        <v>5.3</v>
      </c>
      <c r="B16" s="49" t="s">
        <v>230</v>
      </c>
      <c r="C16" s="50">
        <v>100</v>
      </c>
      <c r="D16" s="50">
        <f t="shared" si="6"/>
        <v>1100</v>
      </c>
      <c r="E16" s="51">
        <v>29.593626666666669</v>
      </c>
      <c r="F16" s="51">
        <f t="shared" si="7"/>
        <v>2959.3626666666669</v>
      </c>
      <c r="G16" s="51">
        <f t="shared" si="8"/>
        <v>32552.989333333335</v>
      </c>
      <c r="I16" s="18"/>
    </row>
    <row r="17" spans="1:9" ht="15" thickTop="1" thickBot="1" x14ac:dyDescent="0.3">
      <c r="A17" s="48">
        <v>5.4</v>
      </c>
      <c r="B17" s="49" t="s">
        <v>231</v>
      </c>
      <c r="C17" s="50">
        <v>100</v>
      </c>
      <c r="D17" s="50">
        <f t="shared" si="6"/>
        <v>1100</v>
      </c>
      <c r="E17" s="51">
        <v>29.593626666666669</v>
      </c>
      <c r="F17" s="51">
        <f t="shared" si="7"/>
        <v>2959.3626666666669</v>
      </c>
      <c r="G17" s="51">
        <f t="shared" si="8"/>
        <v>32552.989333333335</v>
      </c>
    </row>
    <row r="18" spans="1:9" ht="15" thickTop="1" thickBot="1" x14ac:dyDescent="0.3">
      <c r="A18" s="48">
        <v>5.5</v>
      </c>
      <c r="B18" s="49" t="s">
        <v>232</v>
      </c>
      <c r="C18" s="50">
        <v>300</v>
      </c>
      <c r="D18" s="50">
        <f t="shared" si="6"/>
        <v>3300</v>
      </c>
      <c r="E18" s="51">
        <v>29.593626666666669</v>
      </c>
      <c r="F18" s="51">
        <f t="shared" si="7"/>
        <v>8878.0880000000016</v>
      </c>
      <c r="G18" s="51">
        <f t="shared" si="8"/>
        <v>97658.968000000008</v>
      </c>
      <c r="I18" s="18"/>
    </row>
    <row r="19" spans="1:9" ht="15" thickTop="1" thickBot="1" x14ac:dyDescent="0.3">
      <c r="A19" s="48">
        <v>5.6</v>
      </c>
      <c r="B19" s="49" t="s">
        <v>233</v>
      </c>
      <c r="C19" s="50">
        <v>50</v>
      </c>
      <c r="D19" s="50">
        <f t="shared" si="6"/>
        <v>550</v>
      </c>
      <c r="E19" s="51">
        <v>29.593626666666669</v>
      </c>
      <c r="F19" s="51">
        <f t="shared" si="7"/>
        <v>1479.6813333333334</v>
      </c>
      <c r="G19" s="51">
        <f t="shared" si="8"/>
        <v>16276.494666666667</v>
      </c>
      <c r="I19" s="18"/>
    </row>
    <row r="20" spans="1:9" ht="15" thickTop="1" thickBot="1" x14ac:dyDescent="0.3">
      <c r="A20" s="44">
        <v>6</v>
      </c>
      <c r="B20" s="45" t="s">
        <v>234</v>
      </c>
      <c r="C20" s="46">
        <f>SUM(C21:C27)</f>
        <v>133</v>
      </c>
      <c r="D20" s="46">
        <f>SUM(D21:D27)</f>
        <v>1463</v>
      </c>
      <c r="E20" s="47"/>
      <c r="F20" s="47">
        <f>SUM(F21:F27)</f>
        <v>12350</v>
      </c>
      <c r="G20" s="47">
        <f t="shared" ref="G20" si="9">SUM(G21:G22)</f>
        <v>13200</v>
      </c>
      <c r="I20" s="18" t="s">
        <v>22</v>
      </c>
    </row>
    <row r="21" spans="1:9" ht="15" thickTop="1" thickBot="1" x14ac:dyDescent="0.3">
      <c r="A21" s="48">
        <v>6.1</v>
      </c>
      <c r="B21" s="49" t="s">
        <v>235</v>
      </c>
      <c r="C21" s="50">
        <v>5</v>
      </c>
      <c r="D21" s="50">
        <f t="shared" ref="D21:D27" si="10">C21*11</f>
        <v>55</v>
      </c>
      <c r="E21" s="51">
        <v>150</v>
      </c>
      <c r="F21" s="51">
        <f t="shared" ref="F21:F27" si="11">C21*E21</f>
        <v>750</v>
      </c>
      <c r="G21" s="51">
        <f t="shared" si="8"/>
        <v>8250</v>
      </c>
      <c r="I21" s="18"/>
    </row>
    <row r="22" spans="1:9" ht="15" thickTop="1" thickBot="1" x14ac:dyDescent="0.3">
      <c r="A22" s="48">
        <v>6.2</v>
      </c>
      <c r="B22" s="49" t="s">
        <v>236</v>
      </c>
      <c r="C22" s="50">
        <v>3</v>
      </c>
      <c r="D22" s="50">
        <f t="shared" si="10"/>
        <v>33</v>
      </c>
      <c r="E22" s="51">
        <v>150</v>
      </c>
      <c r="F22" s="51">
        <f t="shared" si="11"/>
        <v>450</v>
      </c>
      <c r="G22" s="51">
        <f t="shared" si="8"/>
        <v>4950</v>
      </c>
      <c r="I22" s="18"/>
    </row>
    <row r="23" spans="1:9" ht="15" thickTop="1" thickBot="1" x14ac:dyDescent="0.3">
      <c r="A23" s="48">
        <v>6.3</v>
      </c>
      <c r="B23" s="49" t="s">
        <v>237</v>
      </c>
      <c r="C23" s="50">
        <v>90</v>
      </c>
      <c r="D23" s="50">
        <f t="shared" si="10"/>
        <v>990</v>
      </c>
      <c r="E23" s="51">
        <v>70</v>
      </c>
      <c r="F23" s="51">
        <f t="shared" si="11"/>
        <v>6300</v>
      </c>
      <c r="G23" s="51">
        <f t="shared" si="8"/>
        <v>69300</v>
      </c>
      <c r="I23" s="18"/>
    </row>
    <row r="24" spans="1:9" ht="15" thickTop="1" thickBot="1" x14ac:dyDescent="0.3">
      <c r="A24" s="48">
        <v>6.4</v>
      </c>
      <c r="B24" s="49" t="s">
        <v>238</v>
      </c>
      <c r="C24" s="50">
        <v>5</v>
      </c>
      <c r="D24" s="50">
        <f t="shared" si="10"/>
        <v>55</v>
      </c>
      <c r="E24" s="51">
        <v>280</v>
      </c>
      <c r="F24" s="51">
        <f t="shared" si="11"/>
        <v>1400</v>
      </c>
      <c r="G24" s="51">
        <f t="shared" si="8"/>
        <v>15400</v>
      </c>
      <c r="I24" s="18"/>
    </row>
    <row r="25" spans="1:9" ht="15" thickTop="1" thickBot="1" x14ac:dyDescent="0.3">
      <c r="A25" s="48">
        <v>6.5</v>
      </c>
      <c r="B25" s="49" t="s">
        <v>239</v>
      </c>
      <c r="C25" s="50">
        <v>10</v>
      </c>
      <c r="D25" s="50">
        <f t="shared" si="10"/>
        <v>110</v>
      </c>
      <c r="E25" s="51">
        <v>90</v>
      </c>
      <c r="F25" s="51">
        <f t="shared" si="11"/>
        <v>900</v>
      </c>
      <c r="G25" s="51">
        <f t="shared" si="8"/>
        <v>9900</v>
      </c>
      <c r="I25" s="18"/>
    </row>
    <row r="26" spans="1:9" ht="15" thickTop="1" thickBot="1" x14ac:dyDescent="0.3">
      <c r="A26" s="48">
        <v>6.6</v>
      </c>
      <c r="B26" s="49" t="s">
        <v>240</v>
      </c>
      <c r="C26" s="50">
        <v>15</v>
      </c>
      <c r="D26" s="50">
        <f t="shared" si="10"/>
        <v>165</v>
      </c>
      <c r="E26" s="51">
        <v>120</v>
      </c>
      <c r="F26" s="51">
        <f t="shared" si="11"/>
        <v>1800</v>
      </c>
      <c r="G26" s="51">
        <f t="shared" si="8"/>
        <v>19800</v>
      </c>
      <c r="I26" s="18"/>
    </row>
    <row r="27" spans="1:9" ht="15" thickTop="1" thickBot="1" x14ac:dyDescent="0.3">
      <c r="A27" s="48">
        <v>6.7</v>
      </c>
      <c r="B27" s="49" t="s">
        <v>241</v>
      </c>
      <c r="C27" s="50">
        <v>5</v>
      </c>
      <c r="D27" s="50">
        <f t="shared" si="10"/>
        <v>55</v>
      </c>
      <c r="E27" s="51">
        <v>150</v>
      </c>
      <c r="F27" s="51">
        <f t="shared" si="11"/>
        <v>750</v>
      </c>
      <c r="G27" s="51">
        <f t="shared" si="8"/>
        <v>8250</v>
      </c>
      <c r="I27" s="18" t="s">
        <v>22</v>
      </c>
    </row>
    <row r="28" spans="1:9" ht="15" thickTop="1" thickBot="1" x14ac:dyDescent="0.3">
      <c r="A28" s="44">
        <v>7</v>
      </c>
      <c r="B28" s="45" t="s">
        <v>242</v>
      </c>
      <c r="C28" s="46">
        <f>SUM(C29:C30)</f>
        <v>700</v>
      </c>
      <c r="D28" s="46">
        <f>SUM(D29:D30)</f>
        <v>7700</v>
      </c>
      <c r="E28" s="47"/>
      <c r="F28" s="47">
        <f t="shared" ref="F28:G28" si="12">SUM(F29:F30)</f>
        <v>49000</v>
      </c>
      <c r="G28" s="47">
        <f t="shared" si="12"/>
        <v>539000</v>
      </c>
      <c r="I28" s="18"/>
    </row>
    <row r="29" spans="1:9" ht="15" thickTop="1" thickBot="1" x14ac:dyDescent="0.3">
      <c r="A29" s="48">
        <v>7.1</v>
      </c>
      <c r="B29" s="49" t="s">
        <v>243</v>
      </c>
      <c r="C29" s="50">
        <v>400</v>
      </c>
      <c r="D29" s="50">
        <f>C29*11</f>
        <v>4400</v>
      </c>
      <c r="E29" s="51">
        <v>70</v>
      </c>
      <c r="F29" s="51">
        <f t="shared" ref="F29:F30" si="13">C29*E29</f>
        <v>28000</v>
      </c>
      <c r="G29" s="51">
        <f t="shared" si="8"/>
        <v>308000</v>
      </c>
      <c r="I29" s="18"/>
    </row>
    <row r="30" spans="1:9" ht="15" thickTop="1" thickBot="1" x14ac:dyDescent="0.3">
      <c r="A30" s="48">
        <v>7.2</v>
      </c>
      <c r="B30" s="49" t="s">
        <v>244</v>
      </c>
      <c r="C30" s="50">
        <v>300</v>
      </c>
      <c r="D30" s="50">
        <f>C30*11</f>
        <v>3300</v>
      </c>
      <c r="E30" s="51">
        <v>70</v>
      </c>
      <c r="F30" s="51">
        <f t="shared" si="13"/>
        <v>21000</v>
      </c>
      <c r="G30" s="51">
        <f t="shared" si="8"/>
        <v>231000</v>
      </c>
      <c r="I30" s="18"/>
    </row>
    <row r="31" spans="1:9" ht="15" thickTop="1" thickBot="1" x14ac:dyDescent="0.3">
      <c r="A31" s="52">
        <v>8</v>
      </c>
      <c r="B31" s="53" t="s">
        <v>245</v>
      </c>
      <c r="C31" s="54">
        <f>SUM(C32)</f>
        <v>10</v>
      </c>
      <c r="D31" s="54">
        <f>SUM(D32)</f>
        <v>110</v>
      </c>
      <c r="E31" s="54"/>
      <c r="F31" s="62">
        <f>SUM(F32)</f>
        <v>1513.5555666600001</v>
      </c>
      <c r="G31" s="54">
        <f>SUM(G32)</f>
        <v>16649.111233260002</v>
      </c>
      <c r="I31" s="18"/>
    </row>
    <row r="32" spans="1:9" ht="15" thickTop="1" thickBot="1" x14ac:dyDescent="0.3">
      <c r="A32" s="48">
        <v>8.1</v>
      </c>
      <c r="B32" s="49" t="s">
        <v>246</v>
      </c>
      <c r="C32" s="50">
        <v>10</v>
      </c>
      <c r="D32" s="50">
        <f>C32*11</f>
        <v>110</v>
      </c>
      <c r="E32" s="51">
        <v>151.35555666600001</v>
      </c>
      <c r="F32" s="51">
        <f>C32*E32</f>
        <v>1513.5555666600001</v>
      </c>
      <c r="G32" s="51">
        <f>D32*E32</f>
        <v>16649.111233260002</v>
      </c>
      <c r="I32" s="85"/>
    </row>
    <row r="33" spans="1:9" ht="15" thickTop="1" thickBot="1" x14ac:dyDescent="0.3">
      <c r="A33" s="55">
        <v>9</v>
      </c>
      <c r="B33" s="56" t="s">
        <v>247</v>
      </c>
      <c r="C33" s="57">
        <f>SUM(C34)</f>
        <v>342</v>
      </c>
      <c r="D33" s="57">
        <f>SUM(D34)</f>
        <v>3762</v>
      </c>
      <c r="E33" s="47"/>
      <c r="F33" s="47">
        <f>SUM(F34:F34)</f>
        <v>42408</v>
      </c>
      <c r="G33" s="47">
        <f>SUM(G34:G34)</f>
        <v>466488</v>
      </c>
      <c r="I33" s="85"/>
    </row>
    <row r="34" spans="1:9" ht="15" thickTop="1" thickBot="1" x14ac:dyDescent="0.3">
      <c r="A34" s="48">
        <v>9.1</v>
      </c>
      <c r="B34" s="49" t="s">
        <v>248</v>
      </c>
      <c r="C34" s="50">
        <v>342</v>
      </c>
      <c r="D34" s="50">
        <f>C34*11</f>
        <v>3762</v>
      </c>
      <c r="E34" s="51">
        <v>124</v>
      </c>
      <c r="F34" s="51">
        <f>C34*E34</f>
        <v>42408</v>
      </c>
      <c r="G34" s="51">
        <f t="shared" si="8"/>
        <v>466488</v>
      </c>
      <c r="I34" s="18"/>
    </row>
    <row r="35" spans="1:9" ht="15" thickTop="1" thickBot="1" x14ac:dyDescent="0.3">
      <c r="A35" s="117" t="s">
        <v>249</v>
      </c>
      <c r="B35" s="117"/>
      <c r="C35" s="58">
        <f>C3+C6+C8+C11+C13+C20+C28+C31+C33</f>
        <v>2417</v>
      </c>
      <c r="D35" s="58">
        <f>D3+D6+D8+D11+D13+D20+D28+D31+D33</f>
        <v>26587</v>
      </c>
      <c r="E35" s="58"/>
      <c r="F35" s="59">
        <f>F3+F6+F8+F11+F13+F20+F28+F31+F33</f>
        <v>197999.99556666001</v>
      </c>
      <c r="G35" s="59">
        <f>G3+G6+G8+G11+G13+G20+G28+G31+G33</f>
        <v>1697267.0685665933</v>
      </c>
      <c r="I35" s="18"/>
    </row>
    <row r="36" spans="1:9" ht="13.8" thickTop="1" x14ac:dyDescent="0.25"/>
    <row r="38" spans="1:9" x14ac:dyDescent="0.25">
      <c r="D38" s="38" t="s">
        <v>22</v>
      </c>
    </row>
    <row r="39" spans="1:9" x14ac:dyDescent="0.25">
      <c r="F39" s="27" t="s">
        <v>22</v>
      </c>
    </row>
    <row r="41" spans="1:9" ht="13.8" thickBot="1" x14ac:dyDescent="0.3"/>
    <row r="42" spans="1:9" ht="14.4" thickTop="1" thickBot="1" x14ac:dyDescent="0.3">
      <c r="A42" s="112" t="s">
        <v>250</v>
      </c>
      <c r="B42" s="113"/>
      <c r="C42" s="113"/>
      <c r="D42" s="113"/>
      <c r="E42" s="113"/>
      <c r="F42" s="113"/>
      <c r="G42" s="114"/>
    </row>
    <row r="43" spans="1:9" ht="28.8" thickTop="1" thickBot="1" x14ac:dyDescent="0.3">
      <c r="A43" s="39" t="s">
        <v>214</v>
      </c>
      <c r="B43" s="40" t="s">
        <v>215</v>
      </c>
      <c r="C43" s="41" t="s">
        <v>216</v>
      </c>
      <c r="D43" s="42" t="s">
        <v>251</v>
      </c>
      <c r="E43" s="43" t="s">
        <v>5</v>
      </c>
      <c r="F43" s="84" t="s">
        <v>6</v>
      </c>
      <c r="G43" s="43" t="s">
        <v>196</v>
      </c>
    </row>
    <row r="44" spans="1:9" ht="15" thickTop="1" thickBot="1" x14ac:dyDescent="0.3">
      <c r="A44" s="44">
        <v>1</v>
      </c>
      <c r="B44" s="45" t="s">
        <v>217</v>
      </c>
      <c r="C44" s="46">
        <v>342</v>
      </c>
      <c r="D44" s="46">
        <v>4104</v>
      </c>
      <c r="E44" s="47"/>
      <c r="F44" s="47">
        <v>17100</v>
      </c>
      <c r="G44" s="47">
        <v>205200</v>
      </c>
    </row>
    <row r="45" spans="1:9" ht="15" thickTop="1" thickBot="1" x14ac:dyDescent="0.3">
      <c r="A45" s="44">
        <v>2</v>
      </c>
      <c r="B45" s="45" t="s">
        <v>220</v>
      </c>
      <c r="C45" s="46">
        <v>20</v>
      </c>
      <c r="D45" s="46">
        <v>240</v>
      </c>
      <c r="E45" s="47"/>
      <c r="F45" s="47">
        <v>25800</v>
      </c>
      <c r="G45" s="47">
        <v>309600</v>
      </c>
    </row>
    <row r="46" spans="1:9" ht="15" thickTop="1" thickBot="1" x14ac:dyDescent="0.3">
      <c r="A46" s="44">
        <v>3</v>
      </c>
      <c r="B46" s="45" t="s">
        <v>222</v>
      </c>
      <c r="C46" s="46">
        <v>40</v>
      </c>
      <c r="D46" s="46">
        <v>480</v>
      </c>
      <c r="E46" s="47"/>
      <c r="F46" s="47">
        <v>10800</v>
      </c>
      <c r="G46" s="47">
        <v>129600</v>
      </c>
    </row>
    <row r="47" spans="1:9" ht="15" thickTop="1" thickBot="1" x14ac:dyDescent="0.3">
      <c r="A47" s="44">
        <v>4</v>
      </c>
      <c r="B47" s="45" t="s">
        <v>225</v>
      </c>
      <c r="C47" s="46">
        <v>80</v>
      </c>
      <c r="D47" s="46">
        <v>960</v>
      </c>
      <c r="E47" s="47"/>
      <c r="F47" s="47">
        <v>22800</v>
      </c>
      <c r="G47" s="47">
        <v>273600</v>
      </c>
    </row>
    <row r="48" spans="1:9" ht="15" thickTop="1" thickBot="1" x14ac:dyDescent="0.3">
      <c r="A48" s="44">
        <v>5</v>
      </c>
      <c r="B48" s="45" t="s">
        <v>227</v>
      </c>
      <c r="C48" s="46">
        <v>750</v>
      </c>
      <c r="D48" s="46">
        <v>9000</v>
      </c>
      <c r="E48" s="47"/>
      <c r="F48" s="47">
        <v>10000</v>
      </c>
      <c r="G48" s="47">
        <v>120000</v>
      </c>
    </row>
    <row r="49" spans="1:7" ht="15" thickTop="1" thickBot="1" x14ac:dyDescent="0.3">
      <c r="A49" s="44">
        <v>6</v>
      </c>
      <c r="B49" s="45" t="s">
        <v>234</v>
      </c>
      <c r="C49" s="46">
        <v>133</v>
      </c>
      <c r="D49" s="46">
        <v>1596</v>
      </c>
      <c r="E49" s="47"/>
      <c r="F49" s="47">
        <v>1440</v>
      </c>
      <c r="G49" s="47">
        <v>17280</v>
      </c>
    </row>
    <row r="50" spans="1:7" ht="15" thickTop="1" thickBot="1" x14ac:dyDescent="0.3">
      <c r="A50" s="44">
        <v>7</v>
      </c>
      <c r="B50" s="45" t="s">
        <v>242</v>
      </c>
      <c r="C50" s="46">
        <v>700</v>
      </c>
      <c r="D50" s="46">
        <v>8400</v>
      </c>
      <c r="E50" s="47"/>
      <c r="F50" s="47">
        <v>57400</v>
      </c>
      <c r="G50" s="47">
        <v>688800</v>
      </c>
    </row>
    <row r="51" spans="1:7" ht="15" thickTop="1" thickBot="1" x14ac:dyDescent="0.3">
      <c r="A51" s="52">
        <v>8</v>
      </c>
      <c r="B51" s="53" t="s">
        <v>245</v>
      </c>
      <c r="C51" s="54">
        <v>10</v>
      </c>
      <c r="D51" s="54">
        <v>120</v>
      </c>
      <c r="E51" s="54"/>
      <c r="F51" s="62">
        <v>1360</v>
      </c>
      <c r="G51" s="62">
        <v>16320</v>
      </c>
    </row>
    <row r="52" spans="1:7" ht="15" thickTop="1" thickBot="1" x14ac:dyDescent="0.3">
      <c r="A52" s="55">
        <v>9</v>
      </c>
      <c r="B52" s="56" t="s">
        <v>247</v>
      </c>
      <c r="C52" s="57">
        <v>342</v>
      </c>
      <c r="D52" s="57">
        <v>4104</v>
      </c>
      <c r="E52" s="47"/>
      <c r="F52" s="47">
        <v>51300</v>
      </c>
      <c r="G52" s="47">
        <v>615600</v>
      </c>
    </row>
    <row r="53" spans="1:7" ht="15" thickTop="1" thickBot="1" x14ac:dyDescent="0.3">
      <c r="A53" s="115" t="s">
        <v>249</v>
      </c>
      <c r="B53" s="116"/>
      <c r="C53" s="58">
        <v>2417</v>
      </c>
      <c r="D53" s="58">
        <v>29004</v>
      </c>
      <c r="E53" s="58"/>
      <c r="F53" s="59">
        <v>198000</v>
      </c>
      <c r="G53" s="59">
        <v>2376000</v>
      </c>
    </row>
    <row r="54" spans="1:7" ht="13.8" thickTop="1" x14ac:dyDescent="0.25"/>
  </sheetData>
  <mergeCells count="4">
    <mergeCell ref="A42:G42"/>
    <mergeCell ref="A53:B53"/>
    <mergeCell ref="A35:B35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9FEE-3614-41D1-99CD-019EAFC83F33}">
  <sheetPr>
    <pageSetUpPr fitToPage="1"/>
  </sheetPr>
  <dimension ref="A1:W860"/>
  <sheetViews>
    <sheetView tabSelected="1" topLeftCell="A27" workbookViewId="0">
      <selection activeCell="U33" sqref="U33"/>
    </sheetView>
  </sheetViews>
  <sheetFormatPr defaultColWidth="12.5546875" defaultRowHeight="15" customHeight="1" x14ac:dyDescent="0.2"/>
  <cols>
    <col min="1" max="1" width="24.44140625" style="1" bestFit="1" customWidth="1"/>
    <col min="2" max="2" width="5.44140625" style="1" bestFit="1" customWidth="1"/>
    <col min="3" max="3" width="8.21875" style="1" customWidth="1"/>
    <col min="4" max="4" width="11.77734375" style="1" bestFit="1" customWidth="1"/>
    <col min="5" max="5" width="13.21875" style="5" bestFit="1" customWidth="1"/>
    <col min="6" max="6" width="13.33203125" style="5" customWidth="1"/>
    <col min="7" max="7" width="13.21875" style="5" bestFit="1" customWidth="1"/>
    <col min="8" max="11" width="10.109375" style="1" hidden="1" customWidth="1"/>
    <col min="12" max="12" width="11.5546875" style="1" hidden="1" customWidth="1"/>
    <col min="13" max="13" width="13.33203125" style="1" hidden="1" customWidth="1"/>
    <col min="14" max="14" width="11.33203125" style="1" hidden="1" customWidth="1"/>
    <col min="15" max="15" width="14" style="1" customWidth="1"/>
    <col min="16" max="16" width="12.109375" style="1" hidden="1" customWidth="1"/>
    <col min="17" max="17" width="11.33203125" style="1" hidden="1" customWidth="1"/>
    <col min="18" max="18" width="11" style="1" hidden="1" customWidth="1"/>
    <col min="19" max="19" width="14.21875" style="1" customWidth="1"/>
    <col min="20" max="20" width="14.33203125" style="1" bestFit="1" customWidth="1"/>
    <col min="21" max="21" width="12.6640625" style="1" customWidth="1"/>
    <col min="22" max="22" width="12.88671875" style="1" customWidth="1"/>
    <col min="23" max="23" width="11" style="1" bestFit="1" customWidth="1"/>
    <col min="24" max="28" width="8.5546875" style="1" customWidth="1"/>
    <col min="29" max="16384" width="12.5546875" style="1"/>
  </cols>
  <sheetData>
    <row r="1" spans="1:23" ht="15.75" customHeight="1" thickBot="1" x14ac:dyDescent="0.25"/>
    <row r="2" spans="1:23" ht="19.5" customHeight="1" thickTop="1" thickBot="1" x14ac:dyDescent="0.25">
      <c r="A2" s="126" t="s">
        <v>267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3" ht="19.95" customHeight="1" thickTop="1" thickBot="1" x14ac:dyDescent="0.25">
      <c r="A3" s="127" t="s">
        <v>25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23" ht="42" thickTop="1" thickBot="1" x14ac:dyDescent="0.25">
      <c r="A4" s="63" t="s">
        <v>26</v>
      </c>
      <c r="B4" s="64" t="s">
        <v>27</v>
      </c>
      <c r="C4" s="68" t="s">
        <v>258</v>
      </c>
      <c r="D4" s="64" t="s">
        <v>263</v>
      </c>
      <c r="E4" s="69" t="s">
        <v>28</v>
      </c>
      <c r="F4" s="69" t="s">
        <v>262</v>
      </c>
      <c r="G4" s="69" t="s">
        <v>323</v>
      </c>
      <c r="H4" s="64" t="s">
        <v>29</v>
      </c>
      <c r="I4" s="64" t="s">
        <v>30</v>
      </c>
      <c r="J4" s="64" t="s">
        <v>18</v>
      </c>
      <c r="K4" s="64" t="s">
        <v>31</v>
      </c>
      <c r="L4" s="68" t="s">
        <v>32</v>
      </c>
      <c r="M4" s="68" t="s">
        <v>33</v>
      </c>
      <c r="N4" s="68" t="s">
        <v>34</v>
      </c>
      <c r="O4" s="68" t="s">
        <v>265</v>
      </c>
      <c r="P4" s="68" t="s">
        <v>35</v>
      </c>
      <c r="Q4" s="68" t="s">
        <v>334</v>
      </c>
      <c r="R4" s="68" t="s">
        <v>333</v>
      </c>
      <c r="S4" s="68" t="s">
        <v>266</v>
      </c>
      <c r="T4" s="68" t="s">
        <v>36</v>
      </c>
    </row>
    <row r="5" spans="1:23" s="3" customFormat="1" ht="11.4" thickTop="1" thickBot="1" x14ac:dyDescent="0.25">
      <c r="A5" s="65" t="s">
        <v>20</v>
      </c>
      <c r="B5" s="33">
        <v>1</v>
      </c>
      <c r="C5" s="33">
        <v>42</v>
      </c>
      <c r="D5" s="70" t="s">
        <v>21</v>
      </c>
      <c r="E5" s="71">
        <v>3250</v>
      </c>
      <c r="F5" s="81"/>
      <c r="G5" s="72">
        <f>(E5+F5)*B5</f>
        <v>3250</v>
      </c>
      <c r="H5" s="70"/>
      <c r="I5" s="73"/>
      <c r="J5" s="73"/>
      <c r="K5" s="73"/>
      <c r="L5" s="74"/>
      <c r="M5" s="74"/>
      <c r="N5" s="74"/>
      <c r="O5" s="74">
        <v>0</v>
      </c>
      <c r="P5" s="74"/>
      <c r="Q5" s="74"/>
      <c r="R5" s="74"/>
      <c r="S5" s="74">
        <v>0</v>
      </c>
      <c r="T5" s="75">
        <v>3250</v>
      </c>
    </row>
    <row r="6" spans="1:23" ht="11.4" thickTop="1" thickBot="1" x14ac:dyDescent="0.25">
      <c r="A6" s="32" t="s">
        <v>19</v>
      </c>
      <c r="B6" s="33">
        <v>1</v>
      </c>
      <c r="C6" s="76">
        <v>168</v>
      </c>
      <c r="D6" s="76" t="s">
        <v>21</v>
      </c>
      <c r="E6" s="77">
        <v>7500</v>
      </c>
      <c r="F6" s="81"/>
      <c r="G6" s="72">
        <f>(E6+F6)*B6</f>
        <v>7500</v>
      </c>
      <c r="H6" s="78"/>
      <c r="I6" s="79"/>
      <c r="J6" s="79"/>
      <c r="K6" s="79"/>
      <c r="L6" s="75"/>
      <c r="M6" s="79"/>
      <c r="N6" s="79"/>
      <c r="O6" s="74">
        <v>0</v>
      </c>
      <c r="P6" s="79"/>
      <c r="Q6" s="79"/>
      <c r="R6" s="79"/>
      <c r="S6" s="74">
        <v>0</v>
      </c>
      <c r="T6" s="75">
        <v>7500</v>
      </c>
    </row>
    <row r="7" spans="1:23" s="2" customFormat="1" ht="11.4" thickTop="1" thickBot="1" x14ac:dyDescent="0.25">
      <c r="A7" s="32" t="s">
        <v>252</v>
      </c>
      <c r="B7" s="33">
        <v>1</v>
      </c>
      <c r="C7" s="33">
        <v>84</v>
      </c>
      <c r="D7" s="33" t="s">
        <v>21</v>
      </c>
      <c r="E7" s="77">
        <v>3250</v>
      </c>
      <c r="F7" s="81"/>
      <c r="G7" s="72">
        <f t="shared" ref="G7:G13" si="0">(E7+F7)*B7</f>
        <v>3250</v>
      </c>
      <c r="H7" s="78"/>
      <c r="I7" s="79"/>
      <c r="J7" s="78"/>
      <c r="K7" s="78" t="s">
        <v>22</v>
      </c>
      <c r="L7" s="80"/>
      <c r="M7" s="80"/>
      <c r="N7" s="80"/>
      <c r="O7" s="74">
        <v>0</v>
      </c>
      <c r="P7" s="78"/>
      <c r="Q7" s="79"/>
      <c r="R7" s="78"/>
      <c r="S7" s="74">
        <v>0</v>
      </c>
      <c r="T7" s="75">
        <v>3250</v>
      </c>
      <c r="V7" s="2" t="s">
        <v>22</v>
      </c>
    </row>
    <row r="8" spans="1:23" s="2" customFormat="1" ht="11.4" thickTop="1" thickBot="1" x14ac:dyDescent="0.25">
      <c r="A8" s="32" t="s">
        <v>253</v>
      </c>
      <c r="B8" s="33">
        <v>1</v>
      </c>
      <c r="C8" s="76">
        <v>84</v>
      </c>
      <c r="D8" s="76" t="s">
        <v>21</v>
      </c>
      <c r="E8" s="77">
        <v>3250</v>
      </c>
      <c r="F8" s="81"/>
      <c r="G8" s="72">
        <f t="shared" si="0"/>
        <v>3250</v>
      </c>
      <c r="H8" s="78"/>
      <c r="I8" s="79"/>
      <c r="J8" s="78"/>
      <c r="K8" s="78"/>
      <c r="L8" s="80" t="s">
        <v>22</v>
      </c>
      <c r="M8" s="80"/>
      <c r="N8" s="80"/>
      <c r="O8" s="74">
        <v>0</v>
      </c>
      <c r="P8" s="78"/>
      <c r="Q8" s="79"/>
      <c r="R8" s="78"/>
      <c r="S8" s="74">
        <v>0</v>
      </c>
      <c r="T8" s="75">
        <v>3250</v>
      </c>
    </row>
    <row r="9" spans="1:23" s="2" customFormat="1" ht="11.4" thickTop="1" thickBot="1" x14ac:dyDescent="0.25">
      <c r="A9" s="32" t="s">
        <v>255</v>
      </c>
      <c r="B9" s="33">
        <v>3</v>
      </c>
      <c r="C9" s="76">
        <v>168</v>
      </c>
      <c r="D9" s="76" t="s">
        <v>21</v>
      </c>
      <c r="E9" s="77">
        <v>6500</v>
      </c>
      <c r="F9" s="81"/>
      <c r="G9" s="72">
        <f t="shared" si="0"/>
        <v>19500</v>
      </c>
      <c r="H9" s="78"/>
      <c r="I9" s="79"/>
      <c r="J9" s="78"/>
      <c r="K9" s="78"/>
      <c r="L9" s="80"/>
      <c r="M9" s="80"/>
      <c r="N9" s="80"/>
      <c r="O9" s="74">
        <v>0</v>
      </c>
      <c r="P9" s="78"/>
      <c r="Q9" s="79"/>
      <c r="R9" s="78"/>
      <c r="S9" s="74">
        <v>0</v>
      </c>
      <c r="T9" s="75">
        <v>19500</v>
      </c>
    </row>
    <row r="10" spans="1:23" s="2" customFormat="1" ht="11.4" thickTop="1" thickBot="1" x14ac:dyDescent="0.25">
      <c r="A10" s="32" t="s">
        <v>254</v>
      </c>
      <c r="B10" s="33">
        <v>1</v>
      </c>
      <c r="C10" s="33">
        <v>42</v>
      </c>
      <c r="D10" s="33" t="s">
        <v>21</v>
      </c>
      <c r="E10" s="77">
        <v>3250</v>
      </c>
      <c r="F10" s="81"/>
      <c r="G10" s="72">
        <f t="shared" si="0"/>
        <v>3250</v>
      </c>
      <c r="H10" s="78"/>
      <c r="I10" s="79"/>
      <c r="J10" s="78"/>
      <c r="K10" s="78"/>
      <c r="L10" s="80"/>
      <c r="M10" s="80"/>
      <c r="N10" s="80"/>
      <c r="O10" s="74">
        <v>0</v>
      </c>
      <c r="P10" s="78"/>
      <c r="Q10" s="79"/>
      <c r="R10" s="78"/>
      <c r="S10" s="74">
        <v>0</v>
      </c>
      <c r="T10" s="75">
        <v>3250</v>
      </c>
      <c r="U10" s="61"/>
    </row>
    <row r="11" spans="1:23" s="2" customFormat="1" ht="21.6" thickTop="1" thickBot="1" x14ac:dyDescent="0.25">
      <c r="A11" s="90" t="s">
        <v>327</v>
      </c>
      <c r="B11" s="91">
        <f>SUM(B5:B10)</f>
        <v>8</v>
      </c>
      <c r="C11" s="91"/>
      <c r="D11" s="91"/>
      <c r="E11" s="92">
        <f>SUM(E5:E10)</f>
        <v>27000</v>
      </c>
      <c r="F11" s="92">
        <f t="shared" ref="F11:R11" si="1">SUM(F5:F10)</f>
        <v>0</v>
      </c>
      <c r="G11" s="92">
        <f t="shared" si="1"/>
        <v>40000</v>
      </c>
      <c r="H11" s="92">
        <f t="shared" si="1"/>
        <v>0</v>
      </c>
      <c r="I11" s="92">
        <f t="shared" si="1"/>
        <v>0</v>
      </c>
      <c r="J11" s="92">
        <f t="shared" si="1"/>
        <v>0</v>
      </c>
      <c r="K11" s="92">
        <f t="shared" si="1"/>
        <v>0</v>
      </c>
      <c r="L11" s="92">
        <f t="shared" si="1"/>
        <v>0</v>
      </c>
      <c r="M11" s="92">
        <f t="shared" si="1"/>
        <v>0</v>
      </c>
      <c r="N11" s="92">
        <f t="shared" si="1"/>
        <v>0</v>
      </c>
      <c r="O11" s="92">
        <v>0</v>
      </c>
      <c r="P11" s="92">
        <f t="shared" si="1"/>
        <v>0</v>
      </c>
      <c r="Q11" s="92">
        <f t="shared" si="1"/>
        <v>0</v>
      </c>
      <c r="R11" s="92">
        <f t="shared" si="1"/>
        <v>0</v>
      </c>
      <c r="S11" s="92">
        <v>0</v>
      </c>
      <c r="T11" s="92">
        <v>40000</v>
      </c>
      <c r="U11" s="61"/>
    </row>
    <row r="12" spans="1:23" s="2" customFormat="1" ht="11.4" thickTop="1" thickBot="1" x14ac:dyDescent="0.25">
      <c r="A12" s="32" t="s">
        <v>257</v>
      </c>
      <c r="B12" s="33">
        <v>1</v>
      </c>
      <c r="C12" s="33" t="s">
        <v>259</v>
      </c>
      <c r="D12" s="33"/>
      <c r="E12" s="77">
        <v>1560</v>
      </c>
      <c r="F12" s="77"/>
      <c r="G12" s="72">
        <f t="shared" si="0"/>
        <v>1560</v>
      </c>
      <c r="H12" s="78"/>
      <c r="I12" s="79" t="s">
        <v>22</v>
      </c>
      <c r="J12" s="78"/>
      <c r="K12" s="78"/>
      <c r="L12" s="80"/>
      <c r="M12" s="80"/>
      <c r="N12" s="80"/>
      <c r="O12" s="74">
        <v>0</v>
      </c>
      <c r="P12" s="78"/>
      <c r="Q12" s="79"/>
      <c r="R12" s="78"/>
      <c r="S12" s="74">
        <v>0</v>
      </c>
      <c r="T12" s="75">
        <v>1560</v>
      </c>
    </row>
    <row r="13" spans="1:23" s="2" customFormat="1" ht="11.4" thickTop="1" thickBot="1" x14ac:dyDescent="0.25">
      <c r="A13" s="32" t="s">
        <v>256</v>
      </c>
      <c r="B13" s="33">
        <v>1</v>
      </c>
      <c r="C13" s="33" t="s">
        <v>259</v>
      </c>
      <c r="D13" s="33"/>
      <c r="E13" s="77">
        <v>1560</v>
      </c>
      <c r="F13" s="77"/>
      <c r="G13" s="72">
        <f t="shared" si="0"/>
        <v>1560</v>
      </c>
      <c r="H13" s="78"/>
      <c r="I13" s="79"/>
      <c r="J13" s="78"/>
      <c r="K13" s="78"/>
      <c r="L13" s="80"/>
      <c r="M13" s="80"/>
      <c r="N13" s="80"/>
      <c r="O13" s="74">
        <v>0</v>
      </c>
      <c r="P13" s="78"/>
      <c r="Q13" s="79"/>
      <c r="R13" s="78"/>
      <c r="S13" s="74">
        <v>0</v>
      </c>
      <c r="T13" s="75">
        <v>1560</v>
      </c>
    </row>
    <row r="14" spans="1:23" s="2" customFormat="1" ht="25.8" customHeight="1" thickTop="1" thickBot="1" x14ac:dyDescent="0.25">
      <c r="A14" s="90" t="s">
        <v>329</v>
      </c>
      <c r="B14" s="91">
        <f>SUM(B12:B13)</f>
        <v>2</v>
      </c>
      <c r="C14" s="91">
        <f t="shared" ref="C14:R14" si="2">SUM(C12:C13)</f>
        <v>0</v>
      </c>
      <c r="D14" s="91">
        <f t="shared" si="2"/>
        <v>0</v>
      </c>
      <c r="E14" s="94">
        <f t="shared" si="2"/>
        <v>3120</v>
      </c>
      <c r="F14" s="94">
        <f t="shared" si="2"/>
        <v>0</v>
      </c>
      <c r="G14" s="94">
        <f t="shared" si="2"/>
        <v>3120</v>
      </c>
      <c r="H14" s="94">
        <f t="shared" si="2"/>
        <v>0</v>
      </c>
      <c r="I14" s="94">
        <f t="shared" si="2"/>
        <v>0</v>
      </c>
      <c r="J14" s="94">
        <f t="shared" si="2"/>
        <v>0</v>
      </c>
      <c r="K14" s="94">
        <f t="shared" si="2"/>
        <v>0</v>
      </c>
      <c r="L14" s="94">
        <f t="shared" si="2"/>
        <v>0</v>
      </c>
      <c r="M14" s="94">
        <f t="shared" si="2"/>
        <v>0</v>
      </c>
      <c r="N14" s="94">
        <f t="shared" si="2"/>
        <v>0</v>
      </c>
      <c r="O14" s="94">
        <v>0</v>
      </c>
      <c r="P14" s="94">
        <f t="shared" si="2"/>
        <v>0</v>
      </c>
      <c r="Q14" s="94">
        <f t="shared" si="2"/>
        <v>0</v>
      </c>
      <c r="R14" s="94">
        <f t="shared" si="2"/>
        <v>0</v>
      </c>
      <c r="S14" s="94">
        <v>0</v>
      </c>
      <c r="T14" s="94">
        <v>3120</v>
      </c>
    </row>
    <row r="15" spans="1:23" s="2" customFormat="1" ht="11.4" thickTop="1" thickBot="1" x14ac:dyDescent="0.25">
      <c r="A15" s="32" t="s">
        <v>260</v>
      </c>
      <c r="B15" s="33">
        <v>1</v>
      </c>
      <c r="C15" s="76">
        <v>220</v>
      </c>
      <c r="D15" s="76" t="s">
        <v>157</v>
      </c>
      <c r="E15" s="81">
        <v>1640</v>
      </c>
      <c r="F15" s="81">
        <v>328</v>
      </c>
      <c r="G15" s="72">
        <v>1968</v>
      </c>
      <c r="H15" s="78">
        <v>432.96</v>
      </c>
      <c r="I15" s="79">
        <v>167.28</v>
      </c>
      <c r="J15" s="78">
        <v>220.416</v>
      </c>
      <c r="K15" s="78">
        <v>164</v>
      </c>
      <c r="L15" s="80">
        <v>49.000000000000014</v>
      </c>
      <c r="M15" s="80">
        <v>180</v>
      </c>
      <c r="N15" s="78">
        <v>616</v>
      </c>
      <c r="O15" s="74">
        <v>1829.6559999999999</v>
      </c>
      <c r="P15" s="78">
        <v>66.912000000000006</v>
      </c>
      <c r="Q15" s="79">
        <v>1180.8</v>
      </c>
      <c r="R15" s="78">
        <v>1426.8</v>
      </c>
      <c r="S15" s="74">
        <v>2674.5119999999997</v>
      </c>
      <c r="T15" s="75">
        <v>6472.1679999999997</v>
      </c>
      <c r="U15" s="60"/>
    </row>
    <row r="16" spans="1:23" s="2" customFormat="1" ht="11.4" thickTop="1" thickBot="1" x14ac:dyDescent="0.25">
      <c r="A16" s="32" t="s">
        <v>261</v>
      </c>
      <c r="B16" s="33">
        <v>1</v>
      </c>
      <c r="C16" s="76">
        <v>220</v>
      </c>
      <c r="D16" s="76" t="s">
        <v>157</v>
      </c>
      <c r="E16" s="81">
        <v>1780</v>
      </c>
      <c r="F16" s="81"/>
      <c r="G16" s="72">
        <v>1780</v>
      </c>
      <c r="H16" s="78">
        <v>391.6</v>
      </c>
      <c r="I16" s="79">
        <v>151.30000000000001</v>
      </c>
      <c r="J16" s="78">
        <v>199.36</v>
      </c>
      <c r="K16" s="78">
        <v>148.33333333333334</v>
      </c>
      <c r="L16" s="80">
        <v>40.600000000000009</v>
      </c>
      <c r="M16" s="80">
        <v>180</v>
      </c>
      <c r="N16" s="78">
        <v>616</v>
      </c>
      <c r="O16" s="74">
        <v>1727.1933333333336</v>
      </c>
      <c r="P16" s="78">
        <v>60.52000000000001</v>
      </c>
      <c r="Q16" s="79">
        <v>1068</v>
      </c>
      <c r="R16" s="78">
        <v>1290.5</v>
      </c>
      <c r="S16" s="74">
        <v>2419.02</v>
      </c>
      <c r="T16" s="75">
        <v>5926.2133333333331</v>
      </c>
      <c r="U16" s="60"/>
      <c r="W16" s="60"/>
    </row>
    <row r="17" spans="1:23" s="2" customFormat="1" ht="11.4" thickTop="1" thickBot="1" x14ac:dyDescent="0.25">
      <c r="A17" s="34" t="s">
        <v>23</v>
      </c>
      <c r="B17" s="35">
        <v>3</v>
      </c>
      <c r="C17" s="35">
        <v>220</v>
      </c>
      <c r="D17" s="76" t="s">
        <v>157</v>
      </c>
      <c r="E17" s="82">
        <v>1970</v>
      </c>
      <c r="F17" s="81">
        <v>394</v>
      </c>
      <c r="G17" s="72">
        <v>7092</v>
      </c>
      <c r="H17" s="78">
        <v>1560.24</v>
      </c>
      <c r="I17" s="79">
        <v>602.82000000000005</v>
      </c>
      <c r="J17" s="78">
        <v>794.30399999999997</v>
      </c>
      <c r="K17" s="78">
        <v>591</v>
      </c>
      <c r="L17" s="80">
        <v>87.60000000000008</v>
      </c>
      <c r="M17" s="80">
        <v>540</v>
      </c>
      <c r="N17" s="78">
        <v>1848</v>
      </c>
      <c r="O17" s="74">
        <v>6023.9639999999999</v>
      </c>
      <c r="P17" s="78">
        <v>241.12800000000004</v>
      </c>
      <c r="Q17" s="79">
        <v>4255.2</v>
      </c>
      <c r="R17" s="78">
        <v>5141.7</v>
      </c>
      <c r="S17" s="74">
        <v>9638.0279999999984</v>
      </c>
      <c r="T17" s="75">
        <v>22753.991999999998</v>
      </c>
      <c r="U17" s="60"/>
      <c r="V17" s="60"/>
      <c r="W17" s="60"/>
    </row>
    <row r="18" spans="1:23" s="2" customFormat="1" ht="11.4" thickTop="1" thickBot="1" x14ac:dyDescent="0.25">
      <c r="A18" s="34" t="s">
        <v>24</v>
      </c>
      <c r="B18" s="35">
        <v>2</v>
      </c>
      <c r="C18" s="36">
        <v>220</v>
      </c>
      <c r="D18" s="76" t="s">
        <v>157</v>
      </c>
      <c r="E18" s="82">
        <v>1890</v>
      </c>
      <c r="F18" s="81"/>
      <c r="G18" s="72">
        <v>3780</v>
      </c>
      <c r="H18" s="78">
        <v>831.6</v>
      </c>
      <c r="I18" s="79">
        <v>321.3</v>
      </c>
      <c r="J18" s="78">
        <v>423.36</v>
      </c>
      <c r="K18" s="78">
        <v>315</v>
      </c>
      <c r="L18" s="80">
        <v>68.000000000000028</v>
      </c>
      <c r="M18" s="80">
        <v>360</v>
      </c>
      <c r="N18" s="78">
        <v>1232</v>
      </c>
      <c r="O18" s="74">
        <v>3551.26</v>
      </c>
      <c r="P18" s="78">
        <v>128.52000000000001</v>
      </c>
      <c r="Q18" s="79">
        <v>2268</v>
      </c>
      <c r="R18" s="78">
        <v>2731</v>
      </c>
      <c r="S18" s="74">
        <v>5127.5200000000004</v>
      </c>
      <c r="T18" s="75">
        <v>12458.78</v>
      </c>
      <c r="U18" s="60"/>
    </row>
    <row r="19" spans="1:23" s="2" customFormat="1" ht="11.4" thickTop="1" thickBot="1" x14ac:dyDescent="0.25">
      <c r="A19" s="90" t="s">
        <v>328</v>
      </c>
      <c r="B19" s="91">
        <f>SUM(B15:B18)</f>
        <v>7</v>
      </c>
      <c r="C19" s="93"/>
      <c r="D19" s="93"/>
      <c r="E19" s="92">
        <v>7280</v>
      </c>
      <c r="F19" s="92">
        <v>722</v>
      </c>
      <c r="G19" s="92">
        <v>14620</v>
      </c>
      <c r="H19" s="92">
        <v>3216.4</v>
      </c>
      <c r="I19" s="92">
        <v>1242.7</v>
      </c>
      <c r="J19" s="92">
        <v>1637.44</v>
      </c>
      <c r="K19" s="92">
        <v>1218.3333333333335</v>
      </c>
      <c r="L19" s="92">
        <v>245.20000000000013</v>
      </c>
      <c r="M19" s="92">
        <v>1260</v>
      </c>
      <c r="N19" s="92">
        <v>4312</v>
      </c>
      <c r="O19" s="92">
        <v>13132.073333333334</v>
      </c>
      <c r="P19" s="92">
        <v>497.08000000000004</v>
      </c>
      <c r="Q19" s="92">
        <v>8772</v>
      </c>
      <c r="R19" s="92">
        <v>10590</v>
      </c>
      <c r="S19" s="92">
        <v>19859.079999999998</v>
      </c>
      <c r="T19" s="92">
        <v>47611.153333333328</v>
      </c>
      <c r="U19" s="60"/>
    </row>
    <row r="20" spans="1:23" s="6" customFormat="1" ht="15.75" customHeight="1" thickTop="1" thickBot="1" x14ac:dyDescent="0.25">
      <c r="A20" s="66" t="s">
        <v>0</v>
      </c>
      <c r="B20" s="67">
        <v>17</v>
      </c>
      <c r="C20" s="83"/>
      <c r="D20" s="83"/>
      <c r="E20" s="83">
        <f>E11+E14+E19</f>
        <v>37400</v>
      </c>
      <c r="F20" s="83">
        <f t="shared" ref="F20:T20" si="3">F11+F14+F19</f>
        <v>722</v>
      </c>
      <c r="G20" s="83">
        <f t="shared" si="3"/>
        <v>57740</v>
      </c>
      <c r="H20" s="83">
        <f t="shared" si="3"/>
        <v>3216.4</v>
      </c>
      <c r="I20" s="83">
        <f t="shared" si="3"/>
        <v>1242.7</v>
      </c>
      <c r="J20" s="83">
        <f t="shared" si="3"/>
        <v>1637.44</v>
      </c>
      <c r="K20" s="83">
        <f t="shared" si="3"/>
        <v>1218.3333333333335</v>
      </c>
      <c r="L20" s="83">
        <f t="shared" si="3"/>
        <v>245.20000000000013</v>
      </c>
      <c r="M20" s="83">
        <f t="shared" si="3"/>
        <v>1260</v>
      </c>
      <c r="N20" s="83">
        <f t="shared" si="3"/>
        <v>4312</v>
      </c>
      <c r="O20" s="83">
        <f t="shared" si="3"/>
        <v>13132.073333333334</v>
      </c>
      <c r="P20" s="83">
        <f t="shared" si="3"/>
        <v>497.08000000000004</v>
      </c>
      <c r="Q20" s="83">
        <f t="shared" si="3"/>
        <v>8772</v>
      </c>
      <c r="R20" s="83">
        <f t="shared" si="3"/>
        <v>10590</v>
      </c>
      <c r="S20" s="83">
        <f t="shared" si="3"/>
        <v>19859.079999999998</v>
      </c>
      <c r="T20" s="83">
        <f t="shared" si="3"/>
        <v>90731.153333333321</v>
      </c>
      <c r="U20" s="60"/>
    </row>
    <row r="21" spans="1:23" ht="15.75" customHeight="1" thickTop="1" x14ac:dyDescent="0.2">
      <c r="A21" s="120" t="s">
        <v>335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2"/>
    </row>
    <row r="22" spans="1:23" ht="15.75" customHeight="1" thickBo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5"/>
    </row>
    <row r="23" spans="1:23" ht="15.75" customHeight="1" thickTop="1" x14ac:dyDescent="0.2"/>
    <row r="24" spans="1:23" ht="15.75" customHeight="1" x14ac:dyDescent="0.2"/>
    <row r="25" spans="1:23" ht="15.75" customHeight="1" x14ac:dyDescent="0.25">
      <c r="A25" s="130" t="s">
        <v>269</v>
      </c>
      <c r="B25" s="130"/>
      <c r="C25" s="130"/>
      <c r="D25" s="130"/>
      <c r="E25" s="130"/>
      <c r="F25" s="96" t="s">
        <v>317</v>
      </c>
      <c r="G25" s="96" t="s">
        <v>183</v>
      </c>
      <c r="I25" s="1" t="s">
        <v>22</v>
      </c>
      <c r="L25" s="1" t="s">
        <v>22</v>
      </c>
      <c r="Q25" s="1" t="s">
        <v>22</v>
      </c>
    </row>
    <row r="26" spans="1:23" ht="15.75" customHeight="1" x14ac:dyDescent="0.25">
      <c r="A26" s="128" t="s">
        <v>271</v>
      </c>
      <c r="B26" s="128"/>
      <c r="C26" s="128"/>
      <c r="D26" s="128"/>
      <c r="E26" s="128"/>
      <c r="F26" s="95">
        <f>SUM(G15:G18)</f>
        <v>14620</v>
      </c>
      <c r="G26" s="95">
        <f>G19</f>
        <v>14620</v>
      </c>
      <c r="T26" s="1" t="s">
        <v>22</v>
      </c>
    </row>
    <row r="27" spans="1:23" ht="33" customHeight="1" x14ac:dyDescent="0.25">
      <c r="A27" s="129" t="s">
        <v>314</v>
      </c>
      <c r="B27" s="129"/>
      <c r="C27" s="129"/>
      <c r="D27" s="129"/>
      <c r="E27" s="129"/>
      <c r="F27" s="95">
        <f>O20</f>
        <v>13132.073333333334</v>
      </c>
      <c r="G27" s="95">
        <f>O20</f>
        <v>13132.073333333334</v>
      </c>
      <c r="J27" s="4"/>
    </row>
    <row r="28" spans="1:23" ht="30" customHeight="1" x14ac:dyDescent="0.25">
      <c r="A28" s="129" t="s">
        <v>315</v>
      </c>
      <c r="B28" s="129"/>
      <c r="C28" s="129"/>
      <c r="D28" s="129"/>
      <c r="E28" s="129"/>
      <c r="F28" s="95">
        <f>S20</f>
        <v>19859.079999999998</v>
      </c>
      <c r="G28" s="95">
        <f>S20</f>
        <v>19859.079999999998</v>
      </c>
      <c r="S28" s="4"/>
    </row>
    <row r="29" spans="1:23" ht="13.2" x14ac:dyDescent="0.25">
      <c r="A29" s="128" t="s">
        <v>272</v>
      </c>
      <c r="B29" s="128"/>
      <c r="C29" s="128"/>
      <c r="D29" s="128"/>
      <c r="E29" s="128"/>
      <c r="F29" s="95">
        <f>SUM(G12:G13)</f>
        <v>3120</v>
      </c>
      <c r="G29" s="95">
        <f>G14</f>
        <v>3120</v>
      </c>
    </row>
    <row r="30" spans="1:23" ht="13.2" x14ac:dyDescent="0.25">
      <c r="A30" s="128" t="s">
        <v>330</v>
      </c>
      <c r="B30" s="128"/>
      <c r="C30" s="128"/>
      <c r="D30" s="128"/>
      <c r="E30" s="128"/>
      <c r="F30" s="95"/>
      <c r="G30" s="95">
        <f>SUM(G26:G29)</f>
        <v>50731.153333333335</v>
      </c>
    </row>
    <row r="31" spans="1:23" ht="15.75" customHeight="1" x14ac:dyDescent="0.25">
      <c r="A31" s="128" t="s">
        <v>331</v>
      </c>
      <c r="B31" s="128"/>
      <c r="C31" s="128"/>
      <c r="D31" s="128"/>
      <c r="E31" s="128"/>
      <c r="F31" s="95">
        <f>SUM(G5:G10)</f>
        <v>40000</v>
      </c>
      <c r="G31" s="95">
        <f>T11</f>
        <v>40000</v>
      </c>
    </row>
    <row r="32" spans="1:23" ht="15.75" customHeight="1" x14ac:dyDescent="0.25">
      <c r="A32" s="119" t="s">
        <v>332</v>
      </c>
      <c r="B32" s="119"/>
      <c r="C32" s="119"/>
      <c r="D32" s="119"/>
      <c r="E32" s="119"/>
      <c r="F32" s="97">
        <f>SUM(F26:F31)</f>
        <v>90731.153333333335</v>
      </c>
      <c r="G32" s="97">
        <f>G30+G31</f>
        <v>90731.153333333335</v>
      </c>
      <c r="H32" s="4">
        <f>F32-T20</f>
        <v>0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</sheetData>
  <mergeCells count="11">
    <mergeCell ref="A32:E32"/>
    <mergeCell ref="A21:T22"/>
    <mergeCell ref="A2:T2"/>
    <mergeCell ref="A3:T3"/>
    <mergeCell ref="A31:E31"/>
    <mergeCell ref="A26:E26"/>
    <mergeCell ref="A27:E27"/>
    <mergeCell ref="A28:E28"/>
    <mergeCell ref="A29:E29"/>
    <mergeCell ref="A25:E25"/>
    <mergeCell ref="A30:E30"/>
  </mergeCells>
  <pageMargins left="0.78749999999999998" right="0.78749999999999998" top="0.78749999999999998" bottom="0.78749999999999998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AC63-A228-402B-A6D0-661D29F103C2}">
  <dimension ref="A1:F85"/>
  <sheetViews>
    <sheetView workbookViewId="0">
      <selection activeCell="A9" sqref="A9"/>
    </sheetView>
  </sheetViews>
  <sheetFormatPr defaultRowHeight="13.2" x14ac:dyDescent="0.25"/>
  <cols>
    <col min="1" max="1" width="33.109375" customWidth="1"/>
    <col min="2" max="3" width="40.44140625" customWidth="1"/>
    <col min="4" max="4" width="21.88671875" customWidth="1"/>
    <col min="5" max="5" width="30.6640625" customWidth="1"/>
    <col min="6" max="6" width="21.88671875" customWidth="1"/>
  </cols>
  <sheetData>
    <row r="1" spans="1:6" ht="40.5" customHeight="1" x14ac:dyDescent="0.25">
      <c r="A1" s="131" t="s">
        <v>38</v>
      </c>
      <c r="B1" s="132"/>
      <c r="C1" s="132"/>
      <c r="D1" s="132"/>
      <c r="E1" s="132"/>
      <c r="F1" s="132"/>
    </row>
    <row r="2" spans="1:6" ht="26.4" x14ac:dyDescent="0.25">
      <c r="A2" s="7" t="s">
        <v>38</v>
      </c>
      <c r="B2" s="7" t="s">
        <v>39</v>
      </c>
      <c r="C2" s="7" t="s">
        <v>37</v>
      </c>
      <c r="D2" s="7" t="s">
        <v>40</v>
      </c>
      <c r="E2" s="7" t="s">
        <v>41</v>
      </c>
      <c r="F2" s="7" t="s">
        <v>42</v>
      </c>
    </row>
    <row r="3" spans="1:6" ht="39.6" x14ac:dyDescent="0.25">
      <c r="A3" s="8" t="s">
        <v>185</v>
      </c>
      <c r="B3" s="8" t="s">
        <v>43</v>
      </c>
      <c r="C3" s="8"/>
      <c r="D3" s="8" t="s">
        <v>44</v>
      </c>
      <c r="E3" s="8" t="s">
        <v>45</v>
      </c>
      <c r="F3" s="8" t="s">
        <v>46</v>
      </c>
    </row>
    <row r="4" spans="1:6" ht="39.6" x14ac:dyDescent="0.25">
      <c r="A4" s="8" t="s">
        <v>186</v>
      </c>
      <c r="B4" s="8" t="s">
        <v>47</v>
      </c>
      <c r="C4" s="8"/>
      <c r="D4" s="8" t="s">
        <v>48</v>
      </c>
      <c r="E4" s="8" t="s">
        <v>49</v>
      </c>
      <c r="F4" s="8" t="s">
        <v>46</v>
      </c>
    </row>
    <row r="5" spans="1:6" ht="39.6" x14ac:dyDescent="0.25">
      <c r="A5" s="8" t="s">
        <v>187</v>
      </c>
      <c r="B5" s="8" t="s">
        <v>50</v>
      </c>
      <c r="C5" s="8"/>
      <c r="D5" s="8" t="s">
        <v>51</v>
      </c>
      <c r="E5" s="8" t="s">
        <v>52</v>
      </c>
      <c r="F5" s="8" t="s">
        <v>46</v>
      </c>
    </row>
    <row r="6" spans="1:6" ht="39.6" x14ac:dyDescent="0.25">
      <c r="A6" s="8" t="s">
        <v>148</v>
      </c>
      <c r="B6" s="8" t="s">
        <v>53</v>
      </c>
      <c r="C6" s="8"/>
      <c r="D6" s="8" t="s">
        <v>54</v>
      </c>
      <c r="E6" s="8" t="s">
        <v>55</v>
      </c>
      <c r="F6" s="8" t="s">
        <v>46</v>
      </c>
    </row>
    <row r="7" spans="1:6" ht="39.6" x14ac:dyDescent="0.25">
      <c r="A7" s="8" t="s">
        <v>149</v>
      </c>
      <c r="B7" s="8" t="s">
        <v>56</v>
      </c>
      <c r="C7" s="8"/>
      <c r="D7" s="8" t="s">
        <v>57</v>
      </c>
      <c r="E7" s="8" t="s">
        <v>58</v>
      </c>
      <c r="F7" s="8" t="s">
        <v>46</v>
      </c>
    </row>
    <row r="8" spans="1:6" ht="26.4" x14ac:dyDescent="0.25">
      <c r="A8" s="8" t="s">
        <v>150</v>
      </c>
      <c r="B8" s="8" t="s">
        <v>59</v>
      </c>
      <c r="C8" s="8"/>
      <c r="D8" s="8" t="s">
        <v>60</v>
      </c>
      <c r="E8" s="8" t="s">
        <v>61</v>
      </c>
      <c r="F8" s="8" t="s">
        <v>46</v>
      </c>
    </row>
    <row r="9" spans="1:6" ht="39.6" x14ac:dyDescent="0.25">
      <c r="A9" s="8" t="s">
        <v>151</v>
      </c>
      <c r="B9" s="8" t="s">
        <v>62</v>
      </c>
      <c r="C9" s="8"/>
      <c r="D9" s="8" t="s">
        <v>63</v>
      </c>
      <c r="E9" s="8" t="s">
        <v>64</v>
      </c>
      <c r="F9" s="8" t="s">
        <v>46</v>
      </c>
    </row>
    <row r="10" spans="1:6" ht="39.6" x14ac:dyDescent="0.25">
      <c r="A10" s="8" t="s">
        <v>152</v>
      </c>
      <c r="B10" s="8" t="s">
        <v>65</v>
      </c>
      <c r="C10" s="8"/>
      <c r="D10" s="8" t="s">
        <v>66</v>
      </c>
      <c r="E10" s="8" t="s">
        <v>67</v>
      </c>
      <c r="F10" s="8" t="s">
        <v>46</v>
      </c>
    </row>
    <row r="11" spans="1:6" ht="39.6" x14ac:dyDescent="0.25">
      <c r="A11" s="8" t="s">
        <v>153</v>
      </c>
      <c r="B11" s="8" t="s">
        <v>68</v>
      </c>
      <c r="C11" s="8"/>
      <c r="D11" s="8" t="s">
        <v>69</v>
      </c>
      <c r="E11" s="8" t="s">
        <v>70</v>
      </c>
      <c r="F11" s="8" t="s">
        <v>46</v>
      </c>
    </row>
    <row r="12" spans="1:6" ht="39.6" x14ac:dyDescent="0.25">
      <c r="A12" s="8" t="s">
        <v>71</v>
      </c>
      <c r="B12" s="8" t="s">
        <v>72</v>
      </c>
      <c r="C12" s="8"/>
      <c r="D12" s="8" t="s">
        <v>73</v>
      </c>
      <c r="E12" s="8" t="s">
        <v>74</v>
      </c>
      <c r="F12" s="8" t="s">
        <v>46</v>
      </c>
    </row>
    <row r="13" spans="1:6" ht="39.6" x14ac:dyDescent="0.25">
      <c r="A13" s="8" t="s">
        <v>75</v>
      </c>
      <c r="B13" s="8" t="s">
        <v>76</v>
      </c>
      <c r="C13" s="8"/>
      <c r="D13" s="8" t="s">
        <v>77</v>
      </c>
      <c r="E13" s="8" t="s">
        <v>78</v>
      </c>
      <c r="F13" s="8" t="s">
        <v>79</v>
      </c>
    </row>
    <row r="14" spans="1:6" ht="52.8" x14ac:dyDescent="0.25">
      <c r="A14" s="8" t="s">
        <v>80</v>
      </c>
      <c r="B14" s="8" t="s">
        <v>147</v>
      </c>
      <c r="C14" s="8"/>
      <c r="D14" s="8" t="s">
        <v>81</v>
      </c>
      <c r="E14" s="8" t="s">
        <v>82</v>
      </c>
      <c r="F14" s="8" t="s">
        <v>46</v>
      </c>
    </row>
    <row r="15" spans="1:6" ht="39.6" x14ac:dyDescent="0.25">
      <c r="A15" s="8" t="s">
        <v>146</v>
      </c>
      <c r="B15" s="8" t="s">
        <v>83</v>
      </c>
      <c r="C15" s="8"/>
      <c r="D15" s="8" t="s">
        <v>84</v>
      </c>
      <c r="E15" s="8" t="s">
        <v>85</v>
      </c>
      <c r="F15" s="8" t="s">
        <v>46</v>
      </c>
    </row>
    <row r="16" spans="1:6" ht="39.6" x14ac:dyDescent="0.25">
      <c r="A16" s="8" t="s">
        <v>86</v>
      </c>
      <c r="B16" s="8" t="s">
        <v>87</v>
      </c>
      <c r="C16" s="8"/>
      <c r="D16" s="8" t="s">
        <v>88</v>
      </c>
      <c r="E16" s="8" t="s">
        <v>89</v>
      </c>
      <c r="F16" s="8" t="s">
        <v>46</v>
      </c>
    </row>
    <row r="17" spans="1:6" ht="39.6" x14ac:dyDescent="0.25">
      <c r="A17" s="8" t="s">
        <v>90</v>
      </c>
      <c r="B17" s="8" t="s">
        <v>91</v>
      </c>
      <c r="C17" s="8"/>
      <c r="D17" s="8" t="s">
        <v>92</v>
      </c>
      <c r="E17" s="8" t="s">
        <v>93</v>
      </c>
      <c r="F17" s="8" t="s">
        <v>46</v>
      </c>
    </row>
    <row r="18" spans="1:6" ht="52.8" x14ac:dyDescent="0.25">
      <c r="A18" s="8" t="s">
        <v>94</v>
      </c>
      <c r="B18" s="8" t="s">
        <v>95</v>
      </c>
      <c r="C18" s="8"/>
      <c r="D18" s="8" t="s">
        <v>96</v>
      </c>
      <c r="E18" s="8" t="s">
        <v>97</v>
      </c>
      <c r="F18" s="8" t="s">
        <v>46</v>
      </c>
    </row>
    <row r="19" spans="1:6" ht="39.6" x14ac:dyDescent="0.25">
      <c r="A19" s="8" t="s">
        <v>98</v>
      </c>
      <c r="B19" s="8" t="s">
        <v>99</v>
      </c>
      <c r="C19" s="8"/>
      <c r="D19" s="8" t="s">
        <v>100</v>
      </c>
      <c r="E19" s="8" t="s">
        <v>101</v>
      </c>
      <c r="F19" s="8" t="s">
        <v>46</v>
      </c>
    </row>
    <row r="20" spans="1:6" ht="39.6" x14ac:dyDescent="0.25">
      <c r="A20" s="8" t="s">
        <v>102</v>
      </c>
      <c r="B20" s="8" t="s">
        <v>103</v>
      </c>
      <c r="C20" s="8"/>
      <c r="D20" s="8" t="s">
        <v>104</v>
      </c>
      <c r="E20" s="8" t="s">
        <v>105</v>
      </c>
      <c r="F20" s="8" t="s">
        <v>106</v>
      </c>
    </row>
    <row r="21" spans="1:6" ht="52.8" x14ac:dyDescent="0.25">
      <c r="A21" s="8" t="s">
        <v>107</v>
      </c>
      <c r="B21" s="8" t="s">
        <v>108</v>
      </c>
      <c r="C21" s="8"/>
      <c r="D21" s="8" t="s">
        <v>109</v>
      </c>
      <c r="E21" s="8" t="s">
        <v>110</v>
      </c>
      <c r="F21" s="8" t="s">
        <v>46</v>
      </c>
    </row>
    <row r="22" spans="1:6" ht="39.6" x14ac:dyDescent="0.25">
      <c r="A22" s="9" t="s">
        <v>111</v>
      </c>
      <c r="B22" s="9" t="s">
        <v>112</v>
      </c>
      <c r="C22" s="9"/>
      <c r="D22" s="9" t="s">
        <v>113</v>
      </c>
      <c r="E22" s="9" t="s">
        <v>114</v>
      </c>
      <c r="F22" s="9" t="s">
        <v>46</v>
      </c>
    </row>
    <row r="23" spans="1:6" ht="26.4" x14ac:dyDescent="0.25">
      <c r="A23" s="9" t="s">
        <v>115</v>
      </c>
      <c r="B23" s="9" t="s">
        <v>116</v>
      </c>
      <c r="C23" s="9"/>
      <c r="D23" s="9" t="s">
        <v>117</v>
      </c>
      <c r="E23" s="9" t="s">
        <v>118</v>
      </c>
      <c r="F23" s="9" t="s">
        <v>46</v>
      </c>
    </row>
    <row r="24" spans="1:6" ht="39.6" x14ac:dyDescent="0.25">
      <c r="A24" s="9" t="s">
        <v>119</v>
      </c>
      <c r="B24" s="9" t="s">
        <v>120</v>
      </c>
      <c r="C24" s="9"/>
      <c r="D24" s="9" t="s">
        <v>121</v>
      </c>
      <c r="E24" s="9" t="s">
        <v>122</v>
      </c>
      <c r="F24" s="9" t="s">
        <v>46</v>
      </c>
    </row>
    <row r="25" spans="1:6" ht="39.6" x14ac:dyDescent="0.25">
      <c r="A25" s="9" t="s">
        <v>123</v>
      </c>
      <c r="B25" s="9" t="s">
        <v>124</v>
      </c>
      <c r="C25" s="9"/>
      <c r="D25" s="9" t="s">
        <v>125</v>
      </c>
      <c r="E25" s="9" t="s">
        <v>126</v>
      </c>
      <c r="F25" s="9" t="s">
        <v>46</v>
      </c>
    </row>
    <row r="26" spans="1:6" ht="52.8" x14ac:dyDescent="0.25">
      <c r="A26" s="9" t="s">
        <v>127</v>
      </c>
      <c r="B26" s="9" t="s">
        <v>128</v>
      </c>
      <c r="C26" s="9"/>
      <c r="D26" s="9" t="s">
        <v>129</v>
      </c>
      <c r="E26" s="9" t="s">
        <v>130</v>
      </c>
      <c r="F26" s="9" t="s">
        <v>131</v>
      </c>
    </row>
    <row r="27" spans="1:6" ht="39.6" x14ac:dyDescent="0.25">
      <c r="A27" s="9" t="s">
        <v>132</v>
      </c>
      <c r="B27" s="9" t="s">
        <v>133</v>
      </c>
      <c r="C27" s="9"/>
      <c r="D27" s="9" t="s">
        <v>134</v>
      </c>
      <c r="E27" s="9" t="s">
        <v>135</v>
      </c>
      <c r="F27" s="9" t="s">
        <v>136</v>
      </c>
    </row>
    <row r="28" spans="1:6" ht="52.8" x14ac:dyDescent="0.25">
      <c r="A28" s="9" t="s">
        <v>137</v>
      </c>
      <c r="B28" s="9" t="s">
        <v>138</v>
      </c>
      <c r="C28" s="9"/>
      <c r="D28" s="9" t="s">
        <v>139</v>
      </c>
      <c r="E28" s="9" t="s">
        <v>140</v>
      </c>
      <c r="F28" s="9" t="s">
        <v>131</v>
      </c>
    </row>
    <row r="29" spans="1:6" ht="52.8" x14ac:dyDescent="0.25">
      <c r="A29" s="9" t="s">
        <v>141</v>
      </c>
      <c r="B29" s="9" t="s">
        <v>142</v>
      </c>
      <c r="C29" s="9"/>
      <c r="D29" s="9" t="s">
        <v>143</v>
      </c>
      <c r="E29" s="9" t="s">
        <v>144</v>
      </c>
      <c r="F29" s="9" t="s">
        <v>145</v>
      </c>
    </row>
    <row r="30" spans="1:6" ht="39.6" x14ac:dyDescent="0.25">
      <c r="A30" s="8" t="s">
        <v>154</v>
      </c>
      <c r="B30" s="8" t="s">
        <v>155</v>
      </c>
      <c r="C30" s="8"/>
      <c r="D30" s="8" t="s">
        <v>44</v>
      </c>
      <c r="E30" s="8" t="s">
        <v>156</v>
      </c>
      <c r="F30" s="8" t="s">
        <v>46</v>
      </c>
    </row>
    <row r="39" ht="13.2" customHeight="1" x14ac:dyDescent="0.25"/>
    <row r="48" ht="13.2" customHeight="1" x14ac:dyDescent="0.25"/>
    <row r="63" ht="13.2" customHeight="1" x14ac:dyDescent="0.25"/>
    <row r="66" ht="13.2" customHeight="1" x14ac:dyDescent="0.25"/>
    <row r="68" ht="13.2" customHeight="1" x14ac:dyDescent="0.25"/>
    <row r="70" ht="26.4" customHeight="1" x14ac:dyDescent="0.25"/>
    <row r="72" ht="39.6" customHeight="1" x14ac:dyDescent="0.25"/>
    <row r="75" ht="26.4" customHeight="1" x14ac:dyDescent="0.25"/>
    <row r="77" ht="26.4" customHeight="1" x14ac:dyDescent="0.25"/>
    <row r="79" ht="26.4" customHeight="1" x14ac:dyDescent="0.25"/>
    <row r="81" ht="13.2" customHeight="1" x14ac:dyDescent="0.25"/>
    <row r="83" ht="13.2" customHeight="1" x14ac:dyDescent="0.25"/>
    <row r="85" ht="26.4" customHeight="1" x14ac:dyDescent="0.25"/>
  </sheetData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64"/>
  <sheetViews>
    <sheetView topLeftCell="A51" workbookViewId="0">
      <selection activeCell="D65" sqref="D65"/>
    </sheetView>
  </sheetViews>
  <sheetFormatPr defaultColWidth="12.5546875" defaultRowHeight="15.75" customHeight="1" x14ac:dyDescent="0.25"/>
  <cols>
    <col min="1" max="1" width="74.44140625" style="18" customWidth="1"/>
    <col min="2" max="2" width="22.77734375" style="18" customWidth="1"/>
    <col min="3" max="3" width="74.44140625" style="18" hidden="1" customWidth="1"/>
    <col min="4" max="4" width="16.5546875" style="18" customWidth="1"/>
    <col min="5" max="5" width="18" style="27" customWidth="1"/>
    <col min="6" max="6" width="15.77734375" style="27" bestFit="1" customWidth="1"/>
    <col min="7" max="7" width="16.77734375" style="27" bestFit="1" customWidth="1"/>
    <col min="8" max="8" width="14.88671875" style="18" bestFit="1" customWidth="1"/>
    <col min="9" max="9" width="9.44140625" style="18" customWidth="1"/>
    <col min="10" max="16384" width="12.5546875" style="18"/>
  </cols>
  <sheetData>
    <row r="1" spans="1:8" ht="13.2" x14ac:dyDescent="0.25">
      <c r="A1" s="86"/>
      <c r="B1" s="86"/>
      <c r="C1" s="86"/>
      <c r="D1" s="86"/>
      <c r="E1" s="87"/>
      <c r="F1" s="87"/>
      <c r="G1" s="87"/>
    </row>
    <row r="2" spans="1:8" ht="13.2" x14ac:dyDescent="0.25">
      <c r="A2" s="88" t="s">
        <v>22</v>
      </c>
      <c r="B2" s="88"/>
      <c r="C2" s="88"/>
      <c r="D2" s="88"/>
      <c r="E2" s="89"/>
      <c r="F2" s="89"/>
      <c r="G2" s="89"/>
    </row>
    <row r="3" spans="1:8" ht="13.8" thickBot="1" x14ac:dyDescent="0.3">
      <c r="A3" s="88"/>
      <c r="B3" s="88"/>
      <c r="C3" s="88"/>
      <c r="D3" s="88"/>
      <c r="E3" s="89"/>
      <c r="F3" s="89"/>
      <c r="G3" s="89"/>
    </row>
    <row r="4" spans="1:8" ht="15.75" customHeight="1" thickTop="1" thickBot="1" x14ac:dyDescent="0.3">
      <c r="A4" s="135" t="s">
        <v>316</v>
      </c>
      <c r="B4" s="135"/>
      <c r="C4" s="135"/>
      <c r="D4" s="135"/>
      <c r="E4" s="135"/>
      <c r="F4" s="135"/>
      <c r="H4" s="18" t="s">
        <v>22</v>
      </c>
    </row>
    <row r="5" spans="1:8" ht="35.4" customHeight="1" thickTop="1" thickBot="1" x14ac:dyDescent="0.3">
      <c r="A5" s="98" t="s">
        <v>269</v>
      </c>
      <c r="B5" s="98" t="s">
        <v>320</v>
      </c>
      <c r="C5" s="98"/>
      <c r="D5" s="99" t="s">
        <v>321</v>
      </c>
      <c r="E5" s="100" t="s">
        <v>322</v>
      </c>
      <c r="F5" s="99" t="s">
        <v>313</v>
      </c>
    </row>
    <row r="6" spans="1:8" ht="15.75" customHeight="1" thickTop="1" thickBot="1" x14ac:dyDescent="0.3">
      <c r="A6" s="133" t="s">
        <v>270</v>
      </c>
      <c r="B6" s="133"/>
      <c r="C6" s="133"/>
      <c r="D6" s="133"/>
      <c r="E6" s="133"/>
      <c r="F6" s="133"/>
      <c r="G6" s="27" t="s">
        <v>22</v>
      </c>
    </row>
    <row r="7" spans="1:8" ht="15.75" customHeight="1" thickTop="1" thickBot="1" x14ac:dyDescent="0.3">
      <c r="A7" s="101" t="s">
        <v>271</v>
      </c>
      <c r="B7" s="102"/>
      <c r="C7" s="101"/>
      <c r="D7" s="102">
        <f>E7*0.5</f>
        <v>7310</v>
      </c>
      <c r="E7" s="102">
        <f>RH!F26</f>
        <v>14620</v>
      </c>
      <c r="F7" s="102">
        <f>(B7+D7)+(E7*10)</f>
        <v>153510</v>
      </c>
    </row>
    <row r="8" spans="1:8" ht="36.6" customHeight="1" thickTop="1" thickBot="1" x14ac:dyDescent="0.3">
      <c r="A8" s="103" t="s">
        <v>314</v>
      </c>
      <c r="B8" s="102"/>
      <c r="C8" s="103"/>
      <c r="D8" s="102">
        <v>6566.04</v>
      </c>
      <c r="E8" s="102">
        <f>RH!F27</f>
        <v>13132.073333333334</v>
      </c>
      <c r="F8" s="102">
        <f>(B8+D8)+(E8*10)</f>
        <v>137886.77333333335</v>
      </c>
      <c r="G8" s="27" t="s">
        <v>22</v>
      </c>
    </row>
    <row r="9" spans="1:8" ht="33.6" customHeight="1" thickTop="1" thickBot="1" x14ac:dyDescent="0.3">
      <c r="A9" s="103" t="s">
        <v>315</v>
      </c>
      <c r="B9" s="102"/>
      <c r="C9" s="103"/>
      <c r="D9" s="102">
        <v>9929.5400000000009</v>
      </c>
      <c r="E9" s="102">
        <f>RH!F28</f>
        <v>19859.079999999998</v>
      </c>
      <c r="F9" s="102">
        <f>(B9+D9)+(E9*10)-0.03</f>
        <v>208520.31</v>
      </c>
      <c r="H9" s="18" t="s">
        <v>22</v>
      </c>
    </row>
    <row r="10" spans="1:8" ht="15.75" customHeight="1" thickTop="1" thickBot="1" x14ac:dyDescent="0.3">
      <c r="A10" s="101" t="s">
        <v>272</v>
      </c>
      <c r="B10" s="102"/>
      <c r="C10" s="101"/>
      <c r="D10" s="102"/>
      <c r="E10" s="102">
        <f>RH!F29</f>
        <v>3120</v>
      </c>
      <c r="F10" s="102">
        <f>(B10+D10)+(E10*10)</f>
        <v>31200</v>
      </c>
    </row>
    <row r="11" spans="1:8" ht="15.75" customHeight="1" thickTop="1" thickBot="1" x14ac:dyDescent="0.3">
      <c r="A11" s="104" t="s">
        <v>273</v>
      </c>
      <c r="B11" s="105">
        <f>SUM(B7:B10)</f>
        <v>0</v>
      </c>
      <c r="C11" s="104"/>
      <c r="D11" s="105">
        <f>SUM(D7:D10)</f>
        <v>23805.58</v>
      </c>
      <c r="E11" s="105">
        <f>SUM(E7:E10)</f>
        <v>50731.153333333335</v>
      </c>
      <c r="F11" s="105">
        <f>SUM(F7:F10)</f>
        <v>531117.08333333326</v>
      </c>
    </row>
    <row r="12" spans="1:8" ht="15.75" customHeight="1" thickTop="1" thickBot="1" x14ac:dyDescent="0.3">
      <c r="A12" s="133" t="s">
        <v>274</v>
      </c>
      <c r="B12" s="133"/>
      <c r="C12" s="133"/>
      <c r="D12" s="133"/>
      <c r="E12" s="133"/>
      <c r="F12" s="133"/>
    </row>
    <row r="13" spans="1:8" ht="15.75" customHeight="1" thickTop="1" thickBot="1" x14ac:dyDescent="0.3">
      <c r="A13" s="101" t="s">
        <v>275</v>
      </c>
      <c r="B13" s="102"/>
      <c r="C13" s="101"/>
      <c r="D13" s="102">
        <v>1000</v>
      </c>
      <c r="E13" s="102">
        <v>1000</v>
      </c>
      <c r="F13" s="102">
        <f t="shared" ref="F13:F19" si="0">(B13+D13)+(E13*10)</f>
        <v>11000</v>
      </c>
    </row>
    <row r="14" spans="1:8" ht="15.75" customHeight="1" thickTop="1" thickBot="1" x14ac:dyDescent="0.3">
      <c r="A14" s="101" t="s">
        <v>276</v>
      </c>
      <c r="B14" s="102"/>
      <c r="C14" s="101"/>
      <c r="D14" s="102">
        <v>500</v>
      </c>
      <c r="E14" s="102">
        <v>500</v>
      </c>
      <c r="F14" s="102">
        <f t="shared" si="0"/>
        <v>5500</v>
      </c>
    </row>
    <row r="15" spans="1:8" ht="15.75" customHeight="1" thickTop="1" thickBot="1" x14ac:dyDescent="0.3">
      <c r="A15" s="101" t="s">
        <v>277</v>
      </c>
      <c r="B15" s="102"/>
      <c r="C15" s="101"/>
      <c r="D15" s="102">
        <v>800</v>
      </c>
      <c r="E15" s="102">
        <v>800</v>
      </c>
      <c r="F15" s="102">
        <f t="shared" si="0"/>
        <v>8800</v>
      </c>
    </row>
    <row r="16" spans="1:8" ht="15.75" customHeight="1" thickTop="1" thickBot="1" x14ac:dyDescent="0.3">
      <c r="A16" s="101" t="s">
        <v>278</v>
      </c>
      <c r="B16" s="106"/>
      <c r="C16" s="101"/>
      <c r="D16" s="106">
        <v>1500</v>
      </c>
      <c r="E16" s="106">
        <v>1500</v>
      </c>
      <c r="F16" s="102">
        <f t="shared" si="0"/>
        <v>16500</v>
      </c>
    </row>
    <row r="17" spans="1:6" ht="15.75" customHeight="1" thickTop="1" thickBot="1" x14ac:dyDescent="0.3">
      <c r="A17" s="101" t="s">
        <v>279</v>
      </c>
      <c r="B17" s="106"/>
      <c r="C17" s="101"/>
      <c r="D17" s="106">
        <v>1200</v>
      </c>
      <c r="E17" s="106">
        <v>1200</v>
      </c>
      <c r="F17" s="102">
        <f t="shared" si="0"/>
        <v>13200</v>
      </c>
    </row>
    <row r="18" spans="1:6" ht="15.75" customHeight="1" thickTop="1" thickBot="1" x14ac:dyDescent="0.3">
      <c r="A18" s="101" t="s">
        <v>280</v>
      </c>
      <c r="B18" s="106"/>
      <c r="C18" s="101"/>
      <c r="D18" s="106">
        <v>800</v>
      </c>
      <c r="E18" s="106">
        <v>800</v>
      </c>
      <c r="F18" s="102">
        <f t="shared" si="0"/>
        <v>8800</v>
      </c>
    </row>
    <row r="19" spans="1:6" ht="15.75" customHeight="1" thickTop="1" thickBot="1" x14ac:dyDescent="0.3">
      <c r="A19" s="101" t="s">
        <v>281</v>
      </c>
      <c r="B19" s="106"/>
      <c r="C19" s="101"/>
      <c r="D19" s="106">
        <v>0</v>
      </c>
      <c r="E19" s="106">
        <v>0</v>
      </c>
      <c r="F19" s="102">
        <f t="shared" si="0"/>
        <v>0</v>
      </c>
    </row>
    <row r="20" spans="1:6" ht="15.75" customHeight="1" thickTop="1" thickBot="1" x14ac:dyDescent="0.3">
      <c r="A20" s="107" t="s">
        <v>273</v>
      </c>
      <c r="B20" s="108">
        <f>SUM(B12:B19)</f>
        <v>0</v>
      </c>
      <c r="C20" s="107"/>
      <c r="D20" s="108">
        <f>SUM(D13:D19)</f>
        <v>5800</v>
      </c>
      <c r="E20" s="108">
        <f>SUM(E13:E19)</f>
        <v>5800</v>
      </c>
      <c r="F20" s="108">
        <f>SUM(F13:F19)</f>
        <v>63800</v>
      </c>
    </row>
    <row r="21" spans="1:6" ht="15.75" customHeight="1" thickTop="1" thickBot="1" x14ac:dyDescent="0.3">
      <c r="A21" s="133" t="s">
        <v>282</v>
      </c>
      <c r="B21" s="133"/>
      <c r="C21" s="133"/>
      <c r="D21" s="133"/>
      <c r="E21" s="133"/>
      <c r="F21" s="133"/>
    </row>
    <row r="22" spans="1:6" ht="15.75" customHeight="1" thickTop="1" thickBot="1" x14ac:dyDescent="0.3">
      <c r="A22" s="101" t="s">
        <v>283</v>
      </c>
      <c r="B22" s="106"/>
      <c r="C22" s="101"/>
      <c r="D22" s="106">
        <v>15000</v>
      </c>
      <c r="E22" s="106">
        <v>13000</v>
      </c>
      <c r="F22" s="102">
        <f>(B22+D22)+(E22*10)</f>
        <v>145000</v>
      </c>
    </row>
    <row r="23" spans="1:6" ht="15.75" customHeight="1" thickTop="1" thickBot="1" x14ac:dyDescent="0.3">
      <c r="A23" s="101" t="s">
        <v>284</v>
      </c>
      <c r="B23" s="106"/>
      <c r="C23" s="101"/>
      <c r="D23" s="106">
        <v>4000</v>
      </c>
      <c r="E23" s="106">
        <v>4000</v>
      </c>
      <c r="F23" s="102">
        <f>(B23+D23)+(E23*10)</f>
        <v>44000</v>
      </c>
    </row>
    <row r="24" spans="1:6" ht="15.75" customHeight="1" thickTop="1" thickBot="1" x14ac:dyDescent="0.3">
      <c r="A24" s="107" t="s">
        <v>273</v>
      </c>
      <c r="B24" s="108">
        <f>SUM(B21:B23)</f>
        <v>0</v>
      </c>
      <c r="C24" s="107"/>
      <c r="D24" s="108">
        <f>SUM(D21:D23)</f>
        <v>19000</v>
      </c>
      <c r="E24" s="108">
        <f>SUM(E21:E23)</f>
        <v>17000</v>
      </c>
      <c r="F24" s="108">
        <f>SUM(F21:F23)</f>
        <v>189000</v>
      </c>
    </row>
    <row r="25" spans="1:6" ht="15.75" customHeight="1" thickTop="1" thickBot="1" x14ac:dyDescent="0.3">
      <c r="A25" s="133" t="s">
        <v>285</v>
      </c>
      <c r="B25" s="133"/>
      <c r="C25" s="133"/>
      <c r="D25" s="133"/>
      <c r="E25" s="133"/>
      <c r="F25" s="133"/>
    </row>
    <row r="26" spans="1:6" ht="15.75" customHeight="1" thickTop="1" thickBot="1" x14ac:dyDescent="0.3">
      <c r="A26" s="101" t="s">
        <v>286</v>
      </c>
      <c r="B26" s="106"/>
      <c r="C26" s="101"/>
      <c r="D26" s="106">
        <v>10000</v>
      </c>
      <c r="E26" s="106">
        <v>10000</v>
      </c>
      <c r="F26" s="102">
        <f t="shared" ref="F26:F33" si="1">(B26+D26)+(E26*10)</f>
        <v>110000</v>
      </c>
    </row>
    <row r="27" spans="1:6" ht="15.75" customHeight="1" thickTop="1" thickBot="1" x14ac:dyDescent="0.3">
      <c r="A27" s="101" t="s">
        <v>287</v>
      </c>
      <c r="B27" s="106"/>
      <c r="C27" s="101"/>
      <c r="D27" s="102">
        <f t="shared" ref="D27:D32" si="2">E27*0.5</f>
        <v>1250</v>
      </c>
      <c r="E27" s="106">
        <v>2500</v>
      </c>
      <c r="F27" s="102">
        <f t="shared" si="1"/>
        <v>26250</v>
      </c>
    </row>
    <row r="28" spans="1:6" ht="15.75" customHeight="1" thickTop="1" thickBot="1" x14ac:dyDescent="0.3">
      <c r="A28" s="101" t="s">
        <v>288</v>
      </c>
      <c r="B28" s="106"/>
      <c r="C28" s="101"/>
      <c r="D28" s="102">
        <f t="shared" si="2"/>
        <v>375</v>
      </c>
      <c r="E28" s="106">
        <v>750</v>
      </c>
      <c r="F28" s="102">
        <f t="shared" si="1"/>
        <v>7875</v>
      </c>
    </row>
    <row r="29" spans="1:6" ht="15.75" customHeight="1" thickTop="1" thickBot="1" x14ac:dyDescent="0.3">
      <c r="A29" s="101" t="s">
        <v>289</v>
      </c>
      <c r="B29" s="106"/>
      <c r="C29" s="101"/>
      <c r="D29" s="102">
        <f t="shared" si="2"/>
        <v>3000</v>
      </c>
      <c r="E29" s="106">
        <v>6000</v>
      </c>
      <c r="F29" s="102">
        <f t="shared" si="1"/>
        <v>63000</v>
      </c>
    </row>
    <row r="30" spans="1:6" ht="15.75" customHeight="1" thickTop="1" thickBot="1" x14ac:dyDescent="0.3">
      <c r="A30" s="101" t="s">
        <v>290</v>
      </c>
      <c r="B30" s="106"/>
      <c r="C30" s="101"/>
      <c r="D30" s="102">
        <v>2000</v>
      </c>
      <c r="E30" s="106">
        <v>5000</v>
      </c>
      <c r="F30" s="102">
        <f t="shared" si="1"/>
        <v>52000</v>
      </c>
    </row>
    <row r="31" spans="1:6" ht="15.75" customHeight="1" thickTop="1" thickBot="1" x14ac:dyDescent="0.3">
      <c r="A31" s="101" t="s">
        <v>291</v>
      </c>
      <c r="B31" s="106"/>
      <c r="C31" s="101"/>
      <c r="D31" s="102">
        <f t="shared" si="2"/>
        <v>1500</v>
      </c>
      <c r="E31" s="106">
        <v>3000</v>
      </c>
      <c r="F31" s="102">
        <f t="shared" si="1"/>
        <v>31500</v>
      </c>
    </row>
    <row r="32" spans="1:6" ht="15.75" customHeight="1" thickTop="1" thickBot="1" x14ac:dyDescent="0.3">
      <c r="A32" s="101" t="s">
        <v>292</v>
      </c>
      <c r="B32" s="106"/>
      <c r="C32" s="101"/>
      <c r="D32" s="102">
        <f t="shared" si="2"/>
        <v>1500</v>
      </c>
      <c r="E32" s="106">
        <v>3000</v>
      </c>
      <c r="F32" s="102">
        <f t="shared" si="1"/>
        <v>31500</v>
      </c>
    </row>
    <row r="33" spans="1:6" ht="15.75" customHeight="1" thickTop="1" thickBot="1" x14ac:dyDescent="0.3">
      <c r="A33" s="101" t="s">
        <v>326</v>
      </c>
      <c r="B33" s="106"/>
      <c r="C33" s="101"/>
      <c r="D33" s="102">
        <v>31097.61</v>
      </c>
      <c r="E33" s="102">
        <v>62195.22</v>
      </c>
      <c r="F33" s="102">
        <f t="shared" si="1"/>
        <v>653049.80999999994</v>
      </c>
    </row>
    <row r="34" spans="1:6" ht="15.75" customHeight="1" thickTop="1" thickBot="1" x14ac:dyDescent="0.3">
      <c r="A34" s="101" t="s">
        <v>325</v>
      </c>
      <c r="B34" s="106"/>
      <c r="C34" s="101"/>
      <c r="D34" s="106">
        <v>0</v>
      </c>
      <c r="E34" s="106">
        <v>0</v>
      </c>
      <c r="F34" s="102">
        <v>0</v>
      </c>
    </row>
    <row r="35" spans="1:6" ht="15.75" customHeight="1" thickTop="1" thickBot="1" x14ac:dyDescent="0.3">
      <c r="A35" s="107" t="s">
        <v>273</v>
      </c>
      <c r="B35" s="108">
        <f>SUM(B26:B34)</f>
        <v>0</v>
      </c>
      <c r="C35" s="107"/>
      <c r="D35" s="108">
        <f>SUM(D26:D34)</f>
        <v>50722.61</v>
      </c>
      <c r="E35" s="108">
        <f>SUM(E26:E34)</f>
        <v>92445.22</v>
      </c>
      <c r="F35" s="108">
        <f>SUM(F26:F34)</f>
        <v>975174.80999999994</v>
      </c>
    </row>
    <row r="36" spans="1:6" ht="15.75" customHeight="1" thickTop="1" thickBot="1" x14ac:dyDescent="0.3">
      <c r="A36" s="133" t="s">
        <v>293</v>
      </c>
      <c r="B36" s="133"/>
      <c r="C36" s="133"/>
      <c r="D36" s="133"/>
      <c r="E36" s="133"/>
      <c r="F36" s="133"/>
    </row>
    <row r="37" spans="1:6" ht="15.75" customHeight="1" thickTop="1" thickBot="1" x14ac:dyDescent="0.3">
      <c r="A37" s="101" t="s">
        <v>294</v>
      </c>
      <c r="B37" s="106"/>
      <c r="C37" s="101"/>
      <c r="D37" s="106"/>
      <c r="E37" s="106">
        <v>500</v>
      </c>
      <c r="F37" s="102">
        <f>(B37+D37)+(E37*10)</f>
        <v>5000</v>
      </c>
    </row>
    <row r="38" spans="1:6" ht="15.75" customHeight="1" thickTop="1" thickBot="1" x14ac:dyDescent="0.3">
      <c r="A38" s="101" t="s">
        <v>295</v>
      </c>
      <c r="B38" s="106"/>
      <c r="C38" s="101"/>
      <c r="D38" s="106"/>
      <c r="E38" s="106">
        <v>1500</v>
      </c>
      <c r="F38" s="102">
        <f>(B38+D38)+(E38*10)</f>
        <v>15000</v>
      </c>
    </row>
    <row r="39" spans="1:6" ht="15.75" customHeight="1" thickTop="1" thickBot="1" x14ac:dyDescent="0.3">
      <c r="A39" s="101" t="s">
        <v>296</v>
      </c>
      <c r="B39" s="106"/>
      <c r="C39" s="101"/>
      <c r="D39" s="106"/>
      <c r="E39" s="106">
        <v>2000</v>
      </c>
      <c r="F39" s="102">
        <f>(B39+D39)+(E39*10)</f>
        <v>20000</v>
      </c>
    </row>
    <row r="40" spans="1:6" ht="15.75" customHeight="1" thickTop="1" thickBot="1" x14ac:dyDescent="0.3">
      <c r="A40" s="101" t="s">
        <v>297</v>
      </c>
      <c r="B40" s="106"/>
      <c r="C40" s="101"/>
      <c r="D40" s="106"/>
      <c r="E40" s="106">
        <v>2000</v>
      </c>
      <c r="F40" s="102">
        <f>(B40+D40)+(E40*10)</f>
        <v>20000</v>
      </c>
    </row>
    <row r="41" spans="1:6" ht="15.75" customHeight="1" thickTop="1" thickBot="1" x14ac:dyDescent="0.3">
      <c r="A41" s="101" t="s">
        <v>298</v>
      </c>
      <c r="B41" s="106"/>
      <c r="C41" s="101"/>
      <c r="D41" s="106"/>
      <c r="E41" s="106"/>
      <c r="F41" s="106"/>
    </row>
    <row r="42" spans="1:6" ht="15.75" customHeight="1" thickTop="1" thickBot="1" x14ac:dyDescent="0.3">
      <c r="A42" s="107" t="s">
        <v>273</v>
      </c>
      <c r="B42" s="108">
        <f>SUM(B37:B41)</f>
        <v>0</v>
      </c>
      <c r="C42" s="107"/>
      <c r="D42" s="108">
        <f>SUM(D37:D41)</f>
        <v>0</v>
      </c>
      <c r="E42" s="108">
        <f>SUM(E37:E41)</f>
        <v>6000</v>
      </c>
      <c r="F42" s="108">
        <f>SUM(F37:F41)</f>
        <v>60000</v>
      </c>
    </row>
    <row r="43" spans="1:6" ht="15.75" customHeight="1" thickTop="1" thickBot="1" x14ac:dyDescent="0.3">
      <c r="A43" s="133" t="s">
        <v>299</v>
      </c>
      <c r="B43" s="133"/>
      <c r="C43" s="133"/>
      <c r="D43" s="133"/>
      <c r="E43" s="133"/>
      <c r="F43" s="133"/>
    </row>
    <row r="44" spans="1:6" ht="15.75" customHeight="1" thickTop="1" thickBot="1" x14ac:dyDescent="0.3">
      <c r="A44" s="101" t="s">
        <v>300</v>
      </c>
      <c r="B44" s="106"/>
      <c r="C44" s="101"/>
      <c r="D44" s="106">
        <v>500</v>
      </c>
      <c r="E44" s="106">
        <v>1000</v>
      </c>
      <c r="F44" s="102">
        <f t="shared" ref="F44:F48" si="3">(B44+D44)+(E44*10)</f>
        <v>10500</v>
      </c>
    </row>
    <row r="45" spans="1:6" ht="15.75" customHeight="1" thickTop="1" thickBot="1" x14ac:dyDescent="0.3">
      <c r="A45" s="101" t="s">
        <v>301</v>
      </c>
      <c r="B45" s="106"/>
      <c r="C45" s="101"/>
      <c r="D45" s="106">
        <v>1500</v>
      </c>
      <c r="E45" s="106">
        <v>2500</v>
      </c>
      <c r="F45" s="102">
        <f t="shared" si="3"/>
        <v>26500</v>
      </c>
    </row>
    <row r="46" spans="1:6" ht="15.75" customHeight="1" thickTop="1" thickBot="1" x14ac:dyDescent="0.3">
      <c r="A46" s="101" t="s">
        <v>302</v>
      </c>
      <c r="B46" s="106"/>
      <c r="C46" s="101"/>
      <c r="D46" s="106"/>
      <c r="E46" s="106"/>
      <c r="F46" s="102"/>
    </row>
    <row r="47" spans="1:6" ht="15.75" customHeight="1" thickTop="1" thickBot="1" x14ac:dyDescent="0.3">
      <c r="A47" s="101" t="s">
        <v>303</v>
      </c>
      <c r="B47" s="106"/>
      <c r="C47" s="101"/>
      <c r="D47" s="106">
        <v>400</v>
      </c>
      <c r="E47" s="106">
        <v>400</v>
      </c>
      <c r="F47" s="102">
        <f t="shared" si="3"/>
        <v>4400</v>
      </c>
    </row>
    <row r="48" spans="1:6" ht="15.75" customHeight="1" thickTop="1" thickBot="1" x14ac:dyDescent="0.3">
      <c r="A48" s="101" t="s">
        <v>304</v>
      </c>
      <c r="B48" s="106"/>
      <c r="C48" s="101"/>
      <c r="D48" s="106">
        <v>100</v>
      </c>
      <c r="E48" s="106">
        <v>100</v>
      </c>
      <c r="F48" s="102">
        <f t="shared" si="3"/>
        <v>1100</v>
      </c>
    </row>
    <row r="49" spans="1:6" ht="15.75" customHeight="1" thickTop="1" thickBot="1" x14ac:dyDescent="0.3">
      <c r="A49" s="101" t="s">
        <v>305</v>
      </c>
      <c r="B49" s="106"/>
      <c r="C49" s="101"/>
      <c r="D49" s="106"/>
      <c r="E49" s="106"/>
      <c r="F49" s="102"/>
    </row>
    <row r="50" spans="1:6" ht="15.75" customHeight="1" thickTop="1" thickBot="1" x14ac:dyDescent="0.3">
      <c r="A50" s="107" t="s">
        <v>273</v>
      </c>
      <c r="B50" s="108">
        <f>SUM(B44:B49)</f>
        <v>0</v>
      </c>
      <c r="C50" s="107"/>
      <c r="D50" s="108">
        <f>SUM(D44:D49)</f>
        <v>2500</v>
      </c>
      <c r="E50" s="108">
        <f>SUM(E44:E49)</f>
        <v>4000</v>
      </c>
      <c r="F50" s="108">
        <f>SUM(F44:F49)</f>
        <v>42500</v>
      </c>
    </row>
    <row r="51" spans="1:6" ht="15.75" customHeight="1" thickTop="1" thickBot="1" x14ac:dyDescent="0.3">
      <c r="A51" s="133" t="s">
        <v>306</v>
      </c>
      <c r="B51" s="133"/>
      <c r="C51" s="133"/>
      <c r="D51" s="133"/>
      <c r="E51" s="133"/>
      <c r="F51" s="133"/>
    </row>
    <row r="52" spans="1:6" ht="15.75" customHeight="1" thickTop="1" thickBot="1" x14ac:dyDescent="0.3">
      <c r="A52" s="101" t="s">
        <v>307</v>
      </c>
      <c r="B52" s="106"/>
      <c r="C52" s="101"/>
      <c r="D52" s="106">
        <v>1250</v>
      </c>
      <c r="E52" s="106">
        <v>2500</v>
      </c>
      <c r="F52" s="102">
        <f>(B52+D52)+(E52*10)</f>
        <v>26250</v>
      </c>
    </row>
    <row r="53" spans="1:6" ht="15.75" customHeight="1" thickTop="1" thickBot="1" x14ac:dyDescent="0.3">
      <c r="A53" s="101" t="s">
        <v>308</v>
      </c>
      <c r="B53" s="106"/>
      <c r="C53" s="101"/>
      <c r="D53" s="106">
        <v>3250</v>
      </c>
      <c r="E53" s="106">
        <v>6500</v>
      </c>
      <c r="F53" s="102">
        <f>(B53+D53)+(E53*10)</f>
        <v>68250</v>
      </c>
    </row>
    <row r="54" spans="1:6" ht="15.75" customHeight="1" thickTop="1" thickBot="1" x14ac:dyDescent="0.3">
      <c r="A54" s="101" t="s">
        <v>309</v>
      </c>
      <c r="B54" s="106">
        <v>12000</v>
      </c>
      <c r="C54" s="101"/>
      <c r="D54" s="106">
        <v>12000</v>
      </c>
      <c r="E54" s="106">
        <v>12000</v>
      </c>
      <c r="F54" s="102">
        <f>(B54+D54)+(E54*10)</f>
        <v>144000</v>
      </c>
    </row>
    <row r="55" spans="1:6" ht="15.75" customHeight="1" thickTop="1" thickBot="1" x14ac:dyDescent="0.3">
      <c r="A55" s="101" t="s">
        <v>310</v>
      </c>
      <c r="B55" s="106"/>
      <c r="C55" s="101"/>
      <c r="D55" s="106">
        <v>511.81</v>
      </c>
      <c r="E55" s="106">
        <v>1023.63</v>
      </c>
      <c r="F55" s="102">
        <f>(B55+D55)+(E55*10)</f>
        <v>10748.109999999999</v>
      </c>
    </row>
    <row r="56" spans="1:6" ht="15.75" customHeight="1" thickTop="1" thickBot="1" x14ac:dyDescent="0.3">
      <c r="A56" s="101" t="s">
        <v>311</v>
      </c>
      <c r="B56" s="106"/>
      <c r="C56" s="101"/>
      <c r="D56" s="106">
        <v>0</v>
      </c>
      <c r="E56" s="106">
        <v>0</v>
      </c>
      <c r="F56" s="106">
        <v>0</v>
      </c>
    </row>
    <row r="57" spans="1:6" ht="15.75" customHeight="1" thickTop="1" thickBot="1" x14ac:dyDescent="0.3">
      <c r="A57" s="107" t="s">
        <v>273</v>
      </c>
      <c r="B57" s="108">
        <f>SUM(B52:B56)</f>
        <v>12000</v>
      </c>
      <c r="C57" s="107"/>
      <c r="D57" s="108">
        <f>SUM(D52:D56)</f>
        <v>17011.810000000001</v>
      </c>
      <c r="E57" s="108">
        <f>SUM(E52:E56)</f>
        <v>22023.63</v>
      </c>
      <c r="F57" s="108">
        <f>SUM(F52:F56)</f>
        <v>249248.11</v>
      </c>
    </row>
    <row r="58" spans="1:6" ht="15.75" customHeight="1" thickTop="1" thickBot="1" x14ac:dyDescent="0.3">
      <c r="A58" s="134" t="s">
        <v>324</v>
      </c>
      <c r="B58" s="134"/>
      <c r="C58" s="134"/>
      <c r="D58" s="134"/>
      <c r="E58" s="134"/>
      <c r="F58" s="134"/>
    </row>
    <row r="59" spans="1:6" ht="15.75" customHeight="1" thickTop="1" thickBot="1" x14ac:dyDescent="0.3">
      <c r="A59" s="109" t="s">
        <v>318</v>
      </c>
      <c r="B59" s="110">
        <v>98000</v>
      </c>
      <c r="C59" s="109"/>
      <c r="D59" s="110">
        <v>60160</v>
      </c>
      <c r="E59" s="110"/>
      <c r="F59" s="102">
        <f>(B59+D59)+(E59*10)</f>
        <v>158160</v>
      </c>
    </row>
    <row r="60" spans="1:6" ht="15.75" customHeight="1" thickTop="1" thickBot="1" x14ac:dyDescent="0.3">
      <c r="A60" s="109" t="s">
        <v>319</v>
      </c>
      <c r="B60" s="110">
        <v>88000</v>
      </c>
      <c r="C60" s="109"/>
      <c r="D60" s="110">
        <v>19000</v>
      </c>
      <c r="E60" s="110"/>
      <c r="F60" s="102">
        <f>(B60+D60)+(E60*10)</f>
        <v>107000</v>
      </c>
    </row>
    <row r="61" spans="1:6" ht="15.75" customHeight="1" thickTop="1" thickBot="1" x14ac:dyDescent="0.3">
      <c r="A61" s="104" t="s">
        <v>273</v>
      </c>
      <c r="B61" s="111">
        <f>SUM(B59:B60)</f>
        <v>186000</v>
      </c>
      <c r="C61" s="104"/>
      <c r="D61" s="111">
        <f>SUM(D59:D60)</f>
        <v>79160</v>
      </c>
      <c r="E61" s="111">
        <f t="shared" ref="E61:F61" si="4">SUM(E59:E60)</f>
        <v>0</v>
      </c>
      <c r="F61" s="111">
        <f t="shared" si="4"/>
        <v>265160</v>
      </c>
    </row>
    <row r="62" spans="1:6" ht="15.75" customHeight="1" thickTop="1" thickBot="1" x14ac:dyDescent="0.3">
      <c r="A62" s="107" t="s">
        <v>312</v>
      </c>
      <c r="B62" s="108">
        <f>B11+B20+B24+B35+B42+B50+B57+B61</f>
        <v>198000</v>
      </c>
      <c r="C62" s="107"/>
      <c r="D62" s="108">
        <f>D11+D20+D24+D35+D42+D50+D57+D61</f>
        <v>198000</v>
      </c>
      <c r="E62" s="108">
        <f>E11+E20+E24+E35+E42+E50+E57+E61</f>
        <v>198000.00333333336</v>
      </c>
      <c r="F62" s="108">
        <f>F11+F20+F24+F35+F42+F50+F57+F61</f>
        <v>2376000.0033333329</v>
      </c>
    </row>
    <row r="63" spans="1:6" ht="15.75" customHeight="1" thickTop="1" x14ac:dyDescent="0.25"/>
    <row r="64" spans="1:6" ht="15.75" customHeight="1" x14ac:dyDescent="0.25">
      <c r="D64" s="85"/>
    </row>
  </sheetData>
  <mergeCells count="9">
    <mergeCell ref="A36:F36"/>
    <mergeCell ref="A43:F43"/>
    <mergeCell ref="A51:F51"/>
    <mergeCell ref="A58:F58"/>
    <mergeCell ref="A4:F4"/>
    <mergeCell ref="A6:F6"/>
    <mergeCell ref="A12:F12"/>
    <mergeCell ref="A21:F21"/>
    <mergeCell ref="A25:F25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215F-CAC7-4B38-8322-4B36DA8E3C76}">
  <dimension ref="A1:M21"/>
  <sheetViews>
    <sheetView topLeftCell="A9" workbookViewId="0">
      <selection activeCell="M16" sqref="M16"/>
    </sheetView>
  </sheetViews>
  <sheetFormatPr defaultRowHeight="21.6" customHeight="1" x14ac:dyDescent="0.25"/>
  <cols>
    <col min="1" max="1" width="8.88671875" style="18"/>
    <col min="2" max="2" width="44.6640625" style="18" customWidth="1"/>
    <col min="3" max="3" width="16.109375" style="18" customWidth="1"/>
    <col min="4" max="4" width="14.6640625" style="18" customWidth="1"/>
    <col min="5" max="5" width="15.44140625" style="18" customWidth="1"/>
    <col min="6" max="6" width="16.44140625" style="18" customWidth="1"/>
    <col min="7" max="7" width="23.109375" style="18" customWidth="1"/>
    <col min="8" max="8" width="8.88671875" style="18"/>
    <col min="9" max="9" width="0" style="18" hidden="1" customWidth="1"/>
    <col min="10" max="10" width="22" style="18" hidden="1" customWidth="1"/>
    <col min="11" max="12" width="0" style="18" hidden="1" customWidth="1"/>
    <col min="13" max="13" width="20.21875" style="18" customWidth="1"/>
    <col min="14" max="16384" width="8.88671875" style="18"/>
  </cols>
  <sheetData>
    <row r="1" spans="1:13" ht="21.6" customHeight="1" thickTop="1" thickBot="1" x14ac:dyDescent="0.3">
      <c r="A1" s="136" t="s">
        <v>1</v>
      </c>
      <c r="B1" s="136"/>
      <c r="C1" s="136"/>
      <c r="D1" s="136"/>
      <c r="E1" s="136"/>
      <c r="F1" s="136"/>
      <c r="G1" s="136"/>
    </row>
    <row r="2" spans="1:13" ht="21.6" customHeight="1" thickTop="1" thickBot="1" x14ac:dyDescent="0.3">
      <c r="A2" s="137" t="s">
        <v>2</v>
      </c>
      <c r="B2" s="137"/>
      <c r="C2" s="137"/>
      <c r="D2" s="137"/>
      <c r="E2" s="137"/>
      <c r="F2" s="137"/>
      <c r="G2" s="137"/>
    </row>
    <row r="3" spans="1:13" ht="37.5" customHeight="1" thickTop="1" thickBot="1" x14ac:dyDescent="0.3">
      <c r="A3" s="15" t="s">
        <v>3</v>
      </c>
      <c r="B3" s="14" t="s">
        <v>4</v>
      </c>
      <c r="C3" s="16" t="s">
        <v>198</v>
      </c>
      <c r="D3" s="16" t="s">
        <v>199</v>
      </c>
      <c r="E3" s="16" t="s">
        <v>5</v>
      </c>
      <c r="F3" s="16" t="s">
        <v>6</v>
      </c>
      <c r="G3" s="16" t="s">
        <v>196</v>
      </c>
      <c r="I3" s="18">
        <f>1298/22</f>
        <v>59</v>
      </c>
      <c r="J3" s="31" t="s">
        <v>203</v>
      </c>
    </row>
    <row r="4" spans="1:13" ht="27.6" thickTop="1" thickBot="1" x14ac:dyDescent="0.3">
      <c r="A4" s="19">
        <v>1</v>
      </c>
      <c r="B4" s="20" t="s">
        <v>7</v>
      </c>
      <c r="C4" s="21">
        <v>1298</v>
      </c>
      <c r="D4" s="21">
        <v>15576</v>
      </c>
      <c r="E4" s="28">
        <v>35.4139429892141</v>
      </c>
      <c r="F4" s="28">
        <f>C4*E4</f>
        <v>45967.297999999901</v>
      </c>
      <c r="G4" s="28">
        <f>F4*12</f>
        <v>551607.57599999884</v>
      </c>
      <c r="I4" s="18">
        <v>1</v>
      </c>
      <c r="J4" s="18" t="s">
        <v>204</v>
      </c>
      <c r="M4" s="37"/>
    </row>
    <row r="5" spans="1:13" ht="14.4" thickTop="1" thickBot="1" x14ac:dyDescent="0.3">
      <c r="A5" s="19">
        <v>2</v>
      </c>
      <c r="B5" s="20" t="s">
        <v>8</v>
      </c>
      <c r="C5" s="21">
        <v>200</v>
      </c>
      <c r="D5" s="21">
        <v>2400</v>
      </c>
      <c r="E5" s="28">
        <v>399</v>
      </c>
      <c r="F5" s="28">
        <f t="shared" ref="F5:F17" si="0">C5*E5</f>
        <v>79800</v>
      </c>
      <c r="G5" s="28">
        <f t="shared" ref="G5:G17" si="1">F5*12</f>
        <v>957600</v>
      </c>
      <c r="I5" s="18">
        <v>1</v>
      </c>
      <c r="J5" s="18" t="s">
        <v>205</v>
      </c>
      <c r="M5" s="37"/>
    </row>
    <row r="6" spans="1:13" ht="14.4" thickTop="1" thickBot="1" x14ac:dyDescent="0.3">
      <c r="A6" s="19">
        <v>3</v>
      </c>
      <c r="B6" s="20" t="s">
        <v>197</v>
      </c>
      <c r="C6" s="21">
        <v>45</v>
      </c>
      <c r="D6" s="21">
        <v>540</v>
      </c>
      <c r="E6" s="28" t="s">
        <v>188</v>
      </c>
      <c r="F6" s="28">
        <f t="shared" si="0"/>
        <v>22500</v>
      </c>
      <c r="G6" s="28">
        <f t="shared" si="1"/>
        <v>270000</v>
      </c>
      <c r="I6" s="18">
        <v>1</v>
      </c>
      <c r="J6" s="18" t="s">
        <v>206</v>
      </c>
      <c r="M6" s="37"/>
    </row>
    <row r="7" spans="1:13" ht="14.4" thickTop="1" thickBot="1" x14ac:dyDescent="0.3">
      <c r="A7" s="19">
        <v>4</v>
      </c>
      <c r="B7" s="20" t="s">
        <v>9</v>
      </c>
      <c r="C7" s="21">
        <v>45</v>
      </c>
      <c r="D7" s="21">
        <v>540</v>
      </c>
      <c r="E7" s="28" t="s">
        <v>189</v>
      </c>
      <c r="F7" s="28">
        <f t="shared" si="0"/>
        <v>25200</v>
      </c>
      <c r="G7" s="28">
        <f t="shared" si="1"/>
        <v>302400</v>
      </c>
      <c r="I7" s="18">
        <v>2</v>
      </c>
      <c r="J7" s="18" t="s">
        <v>207</v>
      </c>
      <c r="M7" s="37"/>
    </row>
    <row r="8" spans="1:13" ht="14.4" thickTop="1" thickBot="1" x14ac:dyDescent="0.3">
      <c r="A8" s="19">
        <v>5</v>
      </c>
      <c r="B8" s="20" t="s">
        <v>10</v>
      </c>
      <c r="C8" s="21">
        <v>200</v>
      </c>
      <c r="D8" s="21">
        <v>2400</v>
      </c>
      <c r="E8" s="28" t="s">
        <v>190</v>
      </c>
      <c r="F8" s="28">
        <f t="shared" si="0"/>
        <v>27200</v>
      </c>
      <c r="G8" s="28">
        <f t="shared" si="1"/>
        <v>326400</v>
      </c>
      <c r="I8" s="18">
        <v>2</v>
      </c>
      <c r="J8" s="18" t="s">
        <v>208</v>
      </c>
      <c r="M8" s="37"/>
    </row>
    <row r="9" spans="1:13" ht="31.2" customHeight="1" thickTop="1" thickBot="1" x14ac:dyDescent="0.3">
      <c r="A9" s="19">
        <v>6</v>
      </c>
      <c r="B9" s="20" t="s">
        <v>11</v>
      </c>
      <c r="C9" s="21">
        <v>2090</v>
      </c>
      <c r="D9" s="21">
        <v>25080</v>
      </c>
      <c r="E9" s="28">
        <v>59</v>
      </c>
      <c r="F9" s="28">
        <f t="shared" si="0"/>
        <v>123310</v>
      </c>
      <c r="G9" s="28">
        <f t="shared" si="1"/>
        <v>1479720</v>
      </c>
      <c r="I9" s="18">
        <v>1</v>
      </c>
      <c r="J9" s="18" t="s">
        <v>211</v>
      </c>
      <c r="M9" s="37"/>
    </row>
    <row r="10" spans="1:13" ht="67.2" thickTop="1" thickBot="1" x14ac:dyDescent="0.3">
      <c r="A10" s="22">
        <v>7</v>
      </c>
      <c r="B10" s="20" t="s">
        <v>12</v>
      </c>
      <c r="C10" s="23">
        <v>3051</v>
      </c>
      <c r="D10" s="23">
        <v>36612</v>
      </c>
      <c r="E10" s="28">
        <v>22</v>
      </c>
      <c r="F10" s="28">
        <f t="shared" si="0"/>
        <v>67122</v>
      </c>
      <c r="G10" s="28">
        <f t="shared" si="1"/>
        <v>805464</v>
      </c>
      <c r="I10" s="18">
        <v>3</v>
      </c>
      <c r="J10" s="18" t="s">
        <v>209</v>
      </c>
      <c r="L10" s="18" t="s">
        <v>212</v>
      </c>
      <c r="M10" s="37"/>
    </row>
    <row r="11" spans="1:13" ht="54" thickTop="1" thickBot="1" x14ac:dyDescent="0.3">
      <c r="A11" s="22">
        <v>8</v>
      </c>
      <c r="B11" s="24" t="s">
        <v>200</v>
      </c>
      <c r="C11" s="23">
        <v>40</v>
      </c>
      <c r="D11" s="23">
        <v>480</v>
      </c>
      <c r="E11" s="28" t="s">
        <v>191</v>
      </c>
      <c r="F11" s="28">
        <f t="shared" si="0"/>
        <v>2600</v>
      </c>
      <c r="G11" s="28">
        <f t="shared" si="1"/>
        <v>31200</v>
      </c>
      <c r="I11" s="18">
        <v>1</v>
      </c>
      <c r="J11" s="18" t="s">
        <v>210</v>
      </c>
      <c r="M11" s="37"/>
    </row>
    <row r="12" spans="1:13" ht="40.799999999999997" thickTop="1" thickBot="1" x14ac:dyDescent="0.3">
      <c r="A12" s="22">
        <v>9</v>
      </c>
      <c r="B12" s="20" t="s">
        <v>13</v>
      </c>
      <c r="C12" s="23">
        <v>120</v>
      </c>
      <c r="D12" s="23">
        <v>1440</v>
      </c>
      <c r="E12" s="28">
        <v>92</v>
      </c>
      <c r="F12" s="28">
        <f t="shared" si="0"/>
        <v>11040</v>
      </c>
      <c r="G12" s="28">
        <f t="shared" si="1"/>
        <v>132480</v>
      </c>
      <c r="I12" s="18">
        <f>SUM(I4:I11)</f>
        <v>12</v>
      </c>
      <c r="M12" s="37"/>
    </row>
    <row r="13" spans="1:13" ht="40.799999999999997" thickTop="1" thickBot="1" x14ac:dyDescent="0.3">
      <c r="A13" s="25">
        <v>10</v>
      </c>
      <c r="B13" s="20" t="s">
        <v>14</v>
      </c>
      <c r="C13" s="23">
        <v>300</v>
      </c>
      <c r="D13" s="23">
        <v>3600</v>
      </c>
      <c r="E13" s="28">
        <v>42</v>
      </c>
      <c r="F13" s="28">
        <f t="shared" si="0"/>
        <v>12600</v>
      </c>
      <c r="G13" s="28">
        <f t="shared" si="1"/>
        <v>151200</v>
      </c>
      <c r="M13" s="37"/>
    </row>
    <row r="14" spans="1:13" ht="14.4" thickTop="1" thickBot="1" x14ac:dyDescent="0.3">
      <c r="A14" s="26">
        <v>11</v>
      </c>
      <c r="B14" s="20" t="s">
        <v>15</v>
      </c>
      <c r="C14" s="21">
        <v>250</v>
      </c>
      <c r="D14" s="21">
        <v>3000</v>
      </c>
      <c r="E14" s="28" t="s">
        <v>192</v>
      </c>
      <c r="F14" s="28">
        <f t="shared" si="0"/>
        <v>67500</v>
      </c>
      <c r="G14" s="28">
        <f t="shared" si="1"/>
        <v>810000</v>
      </c>
      <c r="M14" s="37"/>
    </row>
    <row r="15" spans="1:13" ht="80.400000000000006" thickTop="1" thickBot="1" x14ac:dyDescent="0.3">
      <c r="A15" s="22">
        <v>12</v>
      </c>
      <c r="B15" s="20" t="s">
        <v>16</v>
      </c>
      <c r="C15" s="23">
        <v>3046</v>
      </c>
      <c r="D15" s="23">
        <v>36552</v>
      </c>
      <c r="E15" s="28" t="s">
        <v>193</v>
      </c>
      <c r="F15" s="28">
        <f t="shared" si="0"/>
        <v>103564</v>
      </c>
      <c r="G15" s="28">
        <f t="shared" si="1"/>
        <v>1242768</v>
      </c>
      <c r="M15" s="37" t="s">
        <v>213</v>
      </c>
    </row>
    <row r="16" spans="1:13" ht="27.6" thickTop="1" thickBot="1" x14ac:dyDescent="0.3">
      <c r="A16" s="19">
        <v>13</v>
      </c>
      <c r="B16" s="20" t="s">
        <v>17</v>
      </c>
      <c r="C16" s="21">
        <v>100</v>
      </c>
      <c r="D16" s="21">
        <v>1200</v>
      </c>
      <c r="E16" s="28" t="s">
        <v>194</v>
      </c>
      <c r="F16" s="28">
        <f t="shared" si="0"/>
        <v>17600</v>
      </c>
      <c r="G16" s="28">
        <f t="shared" si="1"/>
        <v>211200</v>
      </c>
      <c r="M16" s="37"/>
    </row>
    <row r="17" spans="1:13" ht="27.6" thickTop="1" thickBot="1" x14ac:dyDescent="0.3">
      <c r="A17" s="19">
        <v>14</v>
      </c>
      <c r="B17" s="20" t="s">
        <v>201</v>
      </c>
      <c r="C17" s="21">
        <v>300</v>
      </c>
      <c r="D17" s="21">
        <v>3600</v>
      </c>
      <c r="E17" s="28" t="s">
        <v>195</v>
      </c>
      <c r="F17" s="28">
        <f t="shared" si="0"/>
        <v>45000</v>
      </c>
      <c r="G17" s="28">
        <f t="shared" si="1"/>
        <v>540000</v>
      </c>
      <c r="M17" s="37"/>
    </row>
    <row r="18" spans="1:13" ht="30" customHeight="1" thickTop="1" thickBot="1" x14ac:dyDescent="0.3">
      <c r="A18" s="138" t="s">
        <v>202</v>
      </c>
      <c r="B18" s="138"/>
      <c r="C18" s="17">
        <v>11085</v>
      </c>
      <c r="D18" s="17">
        <v>133020</v>
      </c>
      <c r="E18" s="29"/>
      <c r="F18" s="30">
        <f>SUM(F4:F17)</f>
        <v>651003.29799999995</v>
      </c>
      <c r="G18" s="30">
        <f>SUM(G4:G17)</f>
        <v>7812039.5759999994</v>
      </c>
      <c r="M18" s="37"/>
    </row>
    <row r="19" spans="1:13" ht="21.6" customHeight="1" thickTop="1" x14ac:dyDescent="0.25"/>
    <row r="21" spans="1:13" ht="21.6" customHeight="1" x14ac:dyDescent="0.25">
      <c r="D21" s="27"/>
    </row>
  </sheetData>
  <mergeCells count="3">
    <mergeCell ref="A1:G1"/>
    <mergeCell ref="A2:G2"/>
    <mergeCell ref="A18:B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D03D-8221-47CD-BDC1-3CCB20996C8A}">
  <dimension ref="A1:I20"/>
  <sheetViews>
    <sheetView workbookViewId="0">
      <selection activeCell="F13" sqref="F13"/>
    </sheetView>
  </sheetViews>
  <sheetFormatPr defaultRowHeight="13.2" x14ac:dyDescent="0.25"/>
  <cols>
    <col min="1" max="1" width="33.109375" customWidth="1"/>
    <col min="2" max="2" width="16.109375" customWidth="1"/>
    <col min="3" max="3" width="17.6640625" bestFit="1" customWidth="1"/>
  </cols>
  <sheetData>
    <row r="1" spans="1:3" ht="28.8" customHeight="1" thickTop="1" thickBot="1" x14ac:dyDescent="0.3">
      <c r="A1" s="139" t="s">
        <v>268</v>
      </c>
      <c r="B1" s="140"/>
      <c r="C1" s="141"/>
    </row>
    <row r="2" spans="1:3" ht="16.8" thickTop="1" thickBot="1" x14ac:dyDescent="0.3">
      <c r="A2" s="11" t="s">
        <v>182</v>
      </c>
      <c r="B2" s="10" t="s">
        <v>170</v>
      </c>
      <c r="C2" s="12" t="s">
        <v>183</v>
      </c>
    </row>
    <row r="3" spans="1:3" ht="16.8" thickTop="1" thickBot="1" x14ac:dyDescent="0.3">
      <c r="A3" s="10" t="s">
        <v>158</v>
      </c>
      <c r="B3" s="10" t="s">
        <v>171</v>
      </c>
      <c r="C3" s="13">
        <v>198000</v>
      </c>
    </row>
    <row r="4" spans="1:3" ht="16.8" thickTop="1" thickBot="1" x14ac:dyDescent="0.3">
      <c r="A4" s="10" t="s">
        <v>159</v>
      </c>
      <c r="B4" s="10" t="s">
        <v>172</v>
      </c>
      <c r="C4" s="13">
        <v>198000</v>
      </c>
    </row>
    <row r="5" spans="1:3" ht="16.8" thickTop="1" thickBot="1" x14ac:dyDescent="0.3">
      <c r="A5" s="10" t="s">
        <v>160</v>
      </c>
      <c r="B5" s="10" t="s">
        <v>173</v>
      </c>
      <c r="C5" s="13">
        <v>198000</v>
      </c>
    </row>
    <row r="6" spans="1:3" ht="16.8" thickTop="1" thickBot="1" x14ac:dyDescent="0.3">
      <c r="A6" s="10" t="s">
        <v>161</v>
      </c>
      <c r="B6" s="10" t="s">
        <v>174</v>
      </c>
      <c r="C6" s="13">
        <v>198000</v>
      </c>
    </row>
    <row r="7" spans="1:3" ht="16.8" thickTop="1" thickBot="1" x14ac:dyDescent="0.3">
      <c r="A7" s="10" t="s">
        <v>162</v>
      </c>
      <c r="B7" s="10" t="s">
        <v>175</v>
      </c>
      <c r="C7" s="13">
        <v>198000</v>
      </c>
    </row>
    <row r="8" spans="1:3" ht="16.8" thickTop="1" thickBot="1" x14ac:dyDescent="0.3">
      <c r="A8" s="10" t="s">
        <v>163</v>
      </c>
      <c r="B8" s="10" t="s">
        <v>176</v>
      </c>
      <c r="C8" s="13">
        <v>198000</v>
      </c>
    </row>
    <row r="9" spans="1:3" ht="16.8" thickTop="1" thickBot="1" x14ac:dyDescent="0.3">
      <c r="A9" s="10" t="s">
        <v>164</v>
      </c>
      <c r="B9" s="10" t="s">
        <v>177</v>
      </c>
      <c r="C9" s="13">
        <v>198000</v>
      </c>
    </row>
    <row r="10" spans="1:3" ht="16.8" thickTop="1" thickBot="1" x14ac:dyDescent="0.3">
      <c r="A10" s="10" t="s">
        <v>165</v>
      </c>
      <c r="B10" s="10" t="s">
        <v>178</v>
      </c>
      <c r="C10" s="13">
        <v>198000</v>
      </c>
    </row>
    <row r="11" spans="1:3" ht="16.8" thickTop="1" thickBot="1" x14ac:dyDescent="0.3">
      <c r="A11" s="10" t="s">
        <v>166</v>
      </c>
      <c r="B11" s="10" t="s">
        <v>179</v>
      </c>
      <c r="C11" s="13">
        <v>198000</v>
      </c>
    </row>
    <row r="12" spans="1:3" ht="16.8" thickTop="1" thickBot="1" x14ac:dyDescent="0.3">
      <c r="A12" s="10" t="s">
        <v>167</v>
      </c>
      <c r="B12" s="10" t="s">
        <v>180</v>
      </c>
      <c r="C12" s="13">
        <v>198000</v>
      </c>
    </row>
    <row r="13" spans="1:3" ht="16.8" thickTop="1" thickBot="1" x14ac:dyDescent="0.3">
      <c r="A13" s="10" t="s">
        <v>168</v>
      </c>
      <c r="B13" s="10" t="s">
        <v>181</v>
      </c>
      <c r="C13" s="13">
        <v>198000</v>
      </c>
    </row>
    <row r="14" spans="1:3" ht="16.8" thickTop="1" thickBot="1" x14ac:dyDescent="0.3">
      <c r="A14" s="10" t="s">
        <v>169</v>
      </c>
      <c r="B14" s="10" t="s">
        <v>184</v>
      </c>
      <c r="C14" s="13">
        <v>198000</v>
      </c>
    </row>
    <row r="15" spans="1:3" ht="16.8" thickTop="1" thickBot="1" x14ac:dyDescent="0.3">
      <c r="A15" s="10" t="s">
        <v>0</v>
      </c>
      <c r="B15" s="10"/>
      <c r="C15" s="13">
        <f>SUM(C3:C14)</f>
        <v>2376000</v>
      </c>
    </row>
    <row r="16" spans="1:3" ht="48" customHeight="1" thickTop="1" thickBot="1" x14ac:dyDescent="0.3">
      <c r="A16" s="142"/>
      <c r="B16" s="143"/>
      <c r="C16" s="144"/>
    </row>
    <row r="17" spans="9:9" ht="13.8" thickTop="1" x14ac:dyDescent="0.25"/>
    <row r="20" spans="9:9" x14ac:dyDescent="0.25">
      <c r="I20" t="s">
        <v>22</v>
      </c>
    </row>
  </sheetData>
  <mergeCells count="2">
    <mergeCell ref="A1:C1"/>
    <mergeCell ref="A16:C16"/>
  </mergeCells>
  <phoneticPr fontId="1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Procedimentos</vt:lpstr>
      <vt:lpstr>RH</vt:lpstr>
      <vt:lpstr>METAS DO PROJETO</vt:lpstr>
      <vt:lpstr>Custeio</vt:lpstr>
      <vt:lpstr>Custo dos procedimentos</vt:lpstr>
      <vt:lpstr>CRONOGRAMA FINANCEIRO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Antonio Carlos Vieira dos Santos</cp:lastModifiedBy>
  <dcterms:created xsi:type="dcterms:W3CDTF">2025-05-08T01:50:20Z</dcterms:created>
  <dcterms:modified xsi:type="dcterms:W3CDTF">2025-07-29T02:27:18Z</dcterms:modified>
</cp:coreProperties>
</file>