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778E34E-2081-40EE-A33D-4C26F33B09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o Orçamentário" sheetId="1" r:id="rId1"/>
    <sheet name="Cronograma de Desembolso" sheetId="2" r:id="rId2"/>
  </sheets>
  <definedNames>
    <definedName name="_xlnm.Print_Titles" localSheetId="1">'Cronograma de Desembolso'!$1:$7</definedName>
    <definedName name="_xlnm.Print_Titles" localSheetId="0">'Plano Orçamentário'!$1:$7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87" i="1" l="1"/>
  <c r="F86" i="1"/>
  <c r="F88" i="1"/>
  <c r="E88" i="1"/>
  <c r="F83" i="1"/>
  <c r="F82" i="1"/>
  <c r="F81" i="1"/>
  <c r="F80" i="1"/>
  <c r="F79" i="1"/>
  <c r="E84" i="1"/>
  <c r="E77" i="1"/>
  <c r="F76" i="1"/>
  <c r="F75" i="1"/>
  <c r="F74" i="1"/>
  <c r="F73" i="1"/>
  <c r="F72" i="1"/>
  <c r="F71" i="1"/>
  <c r="E69" i="1"/>
  <c r="F68" i="1"/>
  <c r="F67" i="1"/>
  <c r="F66" i="1"/>
  <c r="F65" i="1"/>
  <c r="F64" i="1"/>
  <c r="F61" i="1"/>
  <c r="F59" i="1"/>
  <c r="F58" i="1"/>
  <c r="F60" i="1"/>
  <c r="F57" i="1"/>
  <c r="F56" i="1"/>
  <c r="F55" i="1"/>
  <c r="F54" i="1"/>
  <c r="F53" i="1"/>
  <c r="F52" i="1"/>
  <c r="F51" i="1"/>
  <c r="F50" i="1"/>
  <c r="F48" i="1"/>
  <c r="F47" i="1"/>
  <c r="E62" i="1"/>
  <c r="F44" i="1"/>
  <c r="F43" i="1"/>
  <c r="F45" i="1" s="1"/>
  <c r="E45" i="1"/>
  <c r="F39" i="1"/>
  <c r="F38" i="1"/>
  <c r="F37" i="1"/>
  <c r="F36" i="1"/>
  <c r="F35" i="1"/>
  <c r="F34" i="1"/>
  <c r="F33" i="1"/>
  <c r="E41" i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5" i="1"/>
  <c r="F15" i="1" s="1"/>
  <c r="E14" i="1"/>
  <c r="F14" i="1" s="1"/>
  <c r="E13" i="1"/>
  <c r="F13" i="1" s="1"/>
  <c r="E12" i="1"/>
  <c r="F12" i="1" s="1"/>
  <c r="E11" i="1"/>
  <c r="F11" i="1" s="1"/>
  <c r="F17" i="1"/>
  <c r="F32" i="1"/>
  <c r="F9" i="1"/>
  <c r="F69" i="1" l="1"/>
  <c r="F41" i="1"/>
  <c r="F77" i="1"/>
  <c r="E26" i="1"/>
  <c r="F26" i="1" s="1"/>
  <c r="E24" i="1"/>
  <c r="F24" i="1" s="1"/>
  <c r="F84" i="1"/>
  <c r="E10" i="1"/>
  <c r="E25" i="1"/>
  <c r="F25" i="1" s="1"/>
  <c r="F62" i="1"/>
  <c r="F10" i="1"/>
  <c r="E27" i="1" l="1"/>
  <c r="F27" i="1" s="1"/>
  <c r="F16" i="1" s="1"/>
  <c r="F30" i="1" s="1"/>
  <c r="F89" i="1" s="1"/>
  <c r="E16" i="1" l="1"/>
  <c r="E30" i="1" s="1"/>
  <c r="E89" i="1" s="1"/>
</calcChain>
</file>

<file path=xl/sharedStrings.xml><?xml version="1.0" encoding="utf-8"?>
<sst xmlns="http://schemas.openxmlformats.org/spreadsheetml/2006/main" count="106" uniqueCount="99">
  <si>
    <t>ANEXO IX
MODELO DE PLANO ORÇAMENTÁRIO DE CUSTEIO</t>
  </si>
  <si>
    <t>UNIDADE</t>
  </si>
  <si>
    <t>SERVIÇO</t>
  </si>
  <si>
    <t>Implantação, operacionalização e gestão</t>
  </si>
  <si>
    <t>DESCRIÇÃO</t>
  </si>
  <si>
    <t>VALOR MENSAL</t>
  </si>
  <si>
    <t>VALOR ANUAL</t>
  </si>
  <si>
    <t>1. Pessoal e Reflexo</t>
  </si>
  <si>
    <t>1.1. Remuneração de Pessoal (CLT)</t>
  </si>
  <si>
    <t>1.2. Benefícios:</t>
  </si>
  <si>
    <t>Vale Alimentação</t>
  </si>
  <si>
    <t>Vale Refeição</t>
  </si>
  <si>
    <t>Vale Transporte</t>
  </si>
  <si>
    <t>Assistência Médica</t>
  </si>
  <si>
    <t>Assistência Odontológica</t>
  </si>
  <si>
    <t>1.3. Encargos Sociais e Contribuições:</t>
  </si>
  <si>
    <t>IRPF</t>
  </si>
  <si>
    <t>INSS</t>
  </si>
  <si>
    <t>PIS</t>
  </si>
  <si>
    <t>FGTS</t>
  </si>
  <si>
    <t>13º</t>
  </si>
  <si>
    <t>Férias</t>
  </si>
  <si>
    <t>Aviso Prévio</t>
  </si>
  <si>
    <t>INSS (sob provisões)</t>
  </si>
  <si>
    <t>PIS  (sob provisões)</t>
  </si>
  <si>
    <t>FGTS (sob provisões)</t>
  </si>
  <si>
    <t>Multa Rescisória FGTS</t>
  </si>
  <si>
    <t>1.4 Estagiários</t>
  </si>
  <si>
    <t>TOTAL:</t>
  </si>
  <si>
    <t>2. Materiais de Consumo</t>
  </si>
  <si>
    <t>2.1 Gases Medicinais</t>
  </si>
  <si>
    <t>2.2 Suprimentos de Informática</t>
  </si>
  <si>
    <t>2.3 Material de Escritório/Expediente</t>
  </si>
  <si>
    <t>2.4 Material de Higiene e Limpeza</t>
  </si>
  <si>
    <t>2.5 Uniformes e Equipamentos de Proteção Individual (EPI's)</t>
  </si>
  <si>
    <t>2.6 Gêneros Alimentícios</t>
  </si>
  <si>
    <t>2.7 Despesa de Transporte</t>
  </si>
  <si>
    <t>2.8 Outros materiais de consumo (Gêneros Alimentícios para animais)</t>
  </si>
  <si>
    <t>3. Material de Consumo Assistencial</t>
  </si>
  <si>
    <t>3.1 Drogas e Medicamentos Diversos</t>
  </si>
  <si>
    <t>3.2 Produtos Médicos e Enfermagem Diversos</t>
  </si>
  <si>
    <t>4. Serviços Terceirizados</t>
  </si>
  <si>
    <t>4.1 Assessoria Contábil</t>
  </si>
  <si>
    <t>4.2 Coleta de Lixo Hospitalar</t>
  </si>
  <si>
    <t>4.3 Serviços, Programas e Aplicativos de Informática</t>
  </si>
  <si>
    <t>4.4 Vigilância / Portaria / Segurança (Monitoramento Predial)</t>
  </si>
  <si>
    <t>4.5 Limpeza Predial / Jardinagem</t>
  </si>
  <si>
    <t>4.6 Lavanderia</t>
  </si>
  <si>
    <t>4.7 Serviços de Tecnologia da Informação</t>
  </si>
  <si>
    <t>4.15 Outros Serviços de Terceiros Pessoa Física (descrever)</t>
  </si>
  <si>
    <t>5. Manutenção</t>
  </si>
  <si>
    <t>5.1 Manutenção de equipamentos de informática</t>
  </si>
  <si>
    <t>5.2 Manutenção de Equipamentos Médicos</t>
  </si>
  <si>
    <t>5.3 Manutenção de Equipamentos</t>
  </si>
  <si>
    <t>5.4 Manutenção Predial e Adequações (exceto as de responsabilidade do locatário)</t>
  </si>
  <si>
    <t>5.5 Outras Manutenções (Descrever)</t>
  </si>
  <si>
    <t>6. Utilidades Públicas</t>
  </si>
  <si>
    <t>6.1 Água e Esgoto</t>
  </si>
  <si>
    <t>6.2 Força e Luz</t>
  </si>
  <si>
    <t>6.3 Gás de Cozinha</t>
  </si>
  <si>
    <t>6.4 Internet</t>
  </si>
  <si>
    <t>6.5 Telefonia</t>
  </si>
  <si>
    <t>6.6 Outras Utilidades Públicas (taxas para emissão de alvarás e custas de cartório)</t>
  </si>
  <si>
    <t>7. Locações</t>
  </si>
  <si>
    <t>7.2 Equipamento Médico Hospitalar</t>
  </si>
  <si>
    <t>7.3 Imóvel</t>
  </si>
  <si>
    <t>7.4 Sistema de Software</t>
  </si>
  <si>
    <t>7.5 Outras Locações (Descrever)</t>
  </si>
  <si>
    <t>8. Investimentos, Reformas e Adequações</t>
  </si>
  <si>
    <t>8.1 Investimentos em Mobiliário, Equipamentos e Material Permanente  *</t>
  </si>
  <si>
    <t>8.2 Reformas e Adequações  *</t>
  </si>
  <si>
    <t>TOTAL GERAL:</t>
  </si>
  <si>
    <r>
      <t>Observações:</t>
    </r>
    <r>
      <rPr>
        <sz val="10"/>
        <color rgb="FF000000"/>
        <rFont val="Arial"/>
        <family val="2"/>
      </rPr>
      <t xml:space="preserve"> * Rubricas de evento único destinadas a montagem a unidade.</t>
    </r>
  </si>
  <si>
    <t>Clínica Veterinária Pública Municipal de Botucatu</t>
  </si>
  <si>
    <t>1.5 Serviços Assistenciais PJ</t>
  </si>
  <si>
    <t>2.9 Outros materiais de consumo (Material de Manutenção)</t>
  </si>
  <si>
    <t>4.8 Outros Serviços de Terceiros Pessoa Jurídica (Serviços de Apoio ao Diagnóstico Terapêutico - SADT (Exames))</t>
  </si>
  <si>
    <t>4.9 Outros Serviços de Terceiros Pessoa Jurídica Desinsetização, Desratização e Limpeza de Caixa D'Água)</t>
  </si>
  <si>
    <t>4.10 Outros Serviços de Terceiros Pessoa Jurídica (Compliance)</t>
  </si>
  <si>
    <t>4.11 Outros Serviços de Terceiros Pessoa Jurídica (Prestação de Contas)</t>
  </si>
  <si>
    <t>(4.12 Outros Serviços de Terceiros Pessoa Jurídica (Jurídico)</t>
  </si>
  <si>
    <t>4.13 Outros Serviços de Terceiros Pessoa Jurídica (Medicina do Trabalho)</t>
  </si>
  <si>
    <t>4.11 Outros Serviços de Terceiros Pessoa Jurídica (Compras)</t>
  </si>
  <si>
    <t>7.1 Equipamentos de Informática</t>
  </si>
  <si>
    <t>CRONOGRAMA DE DESEMBOLSO</t>
  </si>
  <si>
    <t>1ª. Parcela</t>
  </si>
  <si>
    <t>2ª. Parcela</t>
  </si>
  <si>
    <t>3ª. Parcela</t>
  </si>
  <si>
    <t>4ª. Parcela</t>
  </si>
  <si>
    <t>5ª. Parcela</t>
  </si>
  <si>
    <t>6ª. Parcela</t>
  </si>
  <si>
    <t>7ª. Parcela</t>
  </si>
  <si>
    <t>8ª. Parcela</t>
  </si>
  <si>
    <t>9ª. Parcela</t>
  </si>
  <si>
    <t>10ª. Parcela</t>
  </si>
  <si>
    <t>11ª. Parcela</t>
  </si>
  <si>
    <t>12ª. Parcela</t>
  </si>
  <si>
    <t>Observação</t>
  </si>
  <si>
    <t>Planilha elaborada em conformidade com o item “X – CRONOGRAMA DE DESEMBOLSO”, página 21 do Termo de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</si>
</sst>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EEBF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9CC3E5"/>
      </top>
      <bottom style="medium">
        <color rgb="FF9CC3E5"/>
      </bottom>
      <diagonal/>
    </border>
    <border>
      <left/>
      <right/>
      <top/>
      <bottom style="medium">
        <color rgb="FF9CC3E5"/>
      </bottom>
      <diagonal/>
    </border>
    <border>
      <left/>
      <right/>
      <top style="medium">
        <color rgb="FF9CC3E5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2" borderId="2" xfId="0" applyFont="1" applyFill="1" applyBorder="1" applyAlignment="1">
      <alignment vertical="center" wrapText="1"/>
    </xf>
    <xf numFmtId="43" fontId="6" fillId="0" borderId="2" xfId="0" applyNumberFormat="1" applyFont="1" applyBorder="1" applyAlignment="1">
      <alignment vertical="center" wrapText="1"/>
    </xf>
    <xf numFmtId="43" fontId="6" fillId="3" borderId="2" xfId="0" applyNumberFormat="1" applyFont="1" applyFill="1" applyBorder="1" applyAlignment="1">
      <alignment vertical="center" wrapText="1"/>
    </xf>
    <xf numFmtId="43" fontId="5" fillId="0" borderId="2" xfId="0" applyNumberFormat="1" applyFont="1" applyBorder="1" applyAlignment="1">
      <alignment vertical="center" wrapText="1"/>
    </xf>
    <xf numFmtId="43" fontId="5" fillId="2" borderId="2" xfId="0" applyNumberFormat="1" applyFont="1" applyFill="1" applyBorder="1" applyAlignment="1">
      <alignment vertical="center" wrapText="1"/>
    </xf>
    <xf numFmtId="43" fontId="6" fillId="4" borderId="2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8" fontId="4" fillId="4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1"/>
  <sheetViews>
    <sheetView tabSelected="1" topLeftCell="A88" zoomScaleNormal="100" workbookViewId="0">
      <selection activeCell="L95" sqref="L95"/>
    </sheetView>
  </sheetViews>
  <sheetFormatPr defaultRowHeight="14.4" x14ac:dyDescent="0.3"/>
  <cols>
    <col min="1" max="1" width="9.6640625" customWidth="1"/>
    <col min="2" max="3" width="7.6640625" customWidth="1"/>
    <col min="4" max="4" width="43.88671875" customWidth="1"/>
    <col min="5" max="6" width="16" customWidth="1"/>
  </cols>
  <sheetData>
    <row r="2" spans="1:6" ht="15" customHeight="1" x14ac:dyDescent="0.3">
      <c r="A2" s="15" t="s">
        <v>0</v>
      </c>
      <c r="B2" s="15"/>
      <c r="C2" s="15"/>
      <c r="D2" s="15"/>
      <c r="E2" s="15"/>
      <c r="F2" s="15"/>
    </row>
    <row r="3" spans="1:6" x14ac:dyDescent="0.3">
      <c r="A3" s="15"/>
      <c r="B3" s="15"/>
      <c r="C3" s="15"/>
      <c r="D3" s="15"/>
      <c r="E3" s="15"/>
      <c r="F3" s="15"/>
    </row>
    <row r="4" spans="1:6" ht="15" thickBot="1" x14ac:dyDescent="0.35">
      <c r="D4" s="4"/>
      <c r="E4" s="7"/>
      <c r="F4" s="7"/>
    </row>
    <row r="5" spans="1:6" s="1" customFormat="1" ht="17.25" customHeight="1" thickBot="1" x14ac:dyDescent="0.35">
      <c r="A5" s="5" t="s">
        <v>1</v>
      </c>
      <c r="B5" s="14" t="s">
        <v>73</v>
      </c>
      <c r="C5" s="14"/>
      <c r="D5" s="14"/>
      <c r="E5" s="14"/>
      <c r="F5" s="14"/>
    </row>
    <row r="6" spans="1:6" s="1" customFormat="1" ht="17.25" customHeight="1" thickBot="1" x14ac:dyDescent="0.35">
      <c r="A6" s="6" t="s">
        <v>2</v>
      </c>
      <c r="B6" s="14" t="s">
        <v>3</v>
      </c>
      <c r="C6" s="14"/>
      <c r="D6" s="14"/>
      <c r="E6" s="14"/>
      <c r="F6" s="14"/>
    </row>
    <row r="7" spans="1:6" s="1" customFormat="1" ht="17.25" customHeight="1" thickBot="1" x14ac:dyDescent="0.35">
      <c r="A7" s="20" t="s">
        <v>4</v>
      </c>
      <c r="B7" s="20"/>
      <c r="C7" s="20"/>
      <c r="D7" s="20"/>
      <c r="E7" s="6" t="s">
        <v>5</v>
      </c>
      <c r="F7" s="6" t="s">
        <v>6</v>
      </c>
    </row>
    <row r="8" spans="1:6" s="2" customFormat="1" ht="25.5" customHeight="1" thickBot="1" x14ac:dyDescent="0.35">
      <c r="A8" s="18" t="s">
        <v>7</v>
      </c>
      <c r="B8" s="18"/>
      <c r="C8" s="18"/>
      <c r="D8" s="18"/>
      <c r="E8" s="8"/>
      <c r="F8" s="8"/>
    </row>
    <row r="9" spans="1:6" ht="15" thickBot="1" x14ac:dyDescent="0.35">
      <c r="A9" s="14" t="s">
        <v>8</v>
      </c>
      <c r="B9" s="14"/>
      <c r="C9" s="14"/>
      <c r="D9" s="14"/>
      <c r="E9" s="9">
        <v>19320.52</v>
      </c>
      <c r="F9" s="9">
        <f>E9*11</f>
        <v>212525.72</v>
      </c>
    </row>
    <row r="10" spans="1:6" ht="15" thickBot="1" x14ac:dyDescent="0.35">
      <c r="A10" s="16" t="s">
        <v>9</v>
      </c>
      <c r="B10" s="16"/>
      <c r="C10" s="16"/>
      <c r="D10" s="16"/>
      <c r="E10" s="10">
        <f>SUM(E11:E15)</f>
        <v>8431.9200000000019</v>
      </c>
      <c r="F10" s="10">
        <f>SUM(F11:F15)</f>
        <v>92751.12</v>
      </c>
    </row>
    <row r="11" spans="1:6" ht="15" thickBot="1" x14ac:dyDescent="0.35">
      <c r="A11" s="16" t="s">
        <v>10</v>
      </c>
      <c r="B11" s="16"/>
      <c r="C11" s="16"/>
      <c r="D11" s="16"/>
      <c r="E11" s="10">
        <f>322.9*8</f>
        <v>2583.1999999999998</v>
      </c>
      <c r="F11" s="10">
        <f>E11*11</f>
        <v>28415.199999999997</v>
      </c>
    </row>
    <row r="12" spans="1:6" ht="15" thickBot="1" x14ac:dyDescent="0.35">
      <c r="A12" s="16" t="s">
        <v>11</v>
      </c>
      <c r="B12" s="16"/>
      <c r="C12" s="16"/>
      <c r="D12" s="16"/>
      <c r="E12" s="10">
        <f>356.04*8</f>
        <v>2848.32</v>
      </c>
      <c r="F12" s="10">
        <f t="shared" ref="F12:F15" si="0">E12*11</f>
        <v>31331.52</v>
      </c>
    </row>
    <row r="13" spans="1:6" ht="15" thickBot="1" x14ac:dyDescent="0.35">
      <c r="A13" s="16" t="s">
        <v>12</v>
      </c>
      <c r="B13" s="16"/>
      <c r="C13" s="16"/>
      <c r="D13" s="16"/>
      <c r="E13" s="10">
        <f>299*8</f>
        <v>2392</v>
      </c>
      <c r="F13" s="10">
        <f t="shared" si="0"/>
        <v>26312</v>
      </c>
    </row>
    <row r="14" spans="1:6" ht="15" thickBot="1" x14ac:dyDescent="0.35">
      <c r="A14" s="16" t="s">
        <v>13</v>
      </c>
      <c r="B14" s="16"/>
      <c r="C14" s="16"/>
      <c r="D14" s="16"/>
      <c r="E14" s="10">
        <f>51.15*8</f>
        <v>409.2</v>
      </c>
      <c r="F14" s="10">
        <f t="shared" si="0"/>
        <v>4501.2</v>
      </c>
    </row>
    <row r="15" spans="1:6" ht="15" thickBot="1" x14ac:dyDescent="0.35">
      <c r="A15" s="16" t="s">
        <v>14</v>
      </c>
      <c r="B15" s="16"/>
      <c r="C15" s="16"/>
      <c r="D15" s="16"/>
      <c r="E15" s="10">
        <f>24.9*8</f>
        <v>199.2</v>
      </c>
      <c r="F15" s="10">
        <f t="shared" si="0"/>
        <v>2191.1999999999998</v>
      </c>
    </row>
    <row r="16" spans="1:6" ht="15" thickBot="1" x14ac:dyDescent="0.35">
      <c r="A16" s="14" t="s">
        <v>15</v>
      </c>
      <c r="B16" s="14"/>
      <c r="C16" s="14"/>
      <c r="D16" s="14"/>
      <c r="E16" s="9">
        <f>SUM(E17:E27)</f>
        <v>15241.719955555554</v>
      </c>
      <c r="F16" s="9">
        <f>SUM(F17:F27)</f>
        <v>167658.91951111113</v>
      </c>
    </row>
    <row r="17" spans="1:6" ht="15" thickBot="1" x14ac:dyDescent="0.35">
      <c r="A17" s="14" t="s">
        <v>16</v>
      </c>
      <c r="B17" s="14"/>
      <c r="C17" s="14"/>
      <c r="D17" s="14"/>
      <c r="E17" s="9">
        <v>0</v>
      </c>
      <c r="F17" s="9">
        <f t="shared" ref="F17:F27" si="1">E17*11</f>
        <v>0</v>
      </c>
    </row>
    <row r="18" spans="1:6" ht="15" thickBot="1" x14ac:dyDescent="0.35">
      <c r="A18" s="14" t="s">
        <v>17</v>
      </c>
      <c r="B18" s="14"/>
      <c r="C18" s="14"/>
      <c r="D18" s="14"/>
      <c r="E18" s="9">
        <f>TRUNC(E9*27.8%,2)</f>
        <v>5371.1</v>
      </c>
      <c r="F18" s="9">
        <f t="shared" si="1"/>
        <v>59082.100000000006</v>
      </c>
    </row>
    <row r="19" spans="1:6" ht="15" thickBot="1" x14ac:dyDescent="0.35">
      <c r="A19" s="14" t="s">
        <v>18</v>
      </c>
      <c r="B19" s="14"/>
      <c r="C19" s="14"/>
      <c r="D19" s="14"/>
      <c r="E19" s="9">
        <f>TRUNC(E9*1%,2)</f>
        <v>193.2</v>
      </c>
      <c r="F19" s="9">
        <f t="shared" si="1"/>
        <v>2125.1999999999998</v>
      </c>
    </row>
    <row r="20" spans="1:6" ht="15" thickBot="1" x14ac:dyDescent="0.35">
      <c r="A20" s="14" t="s">
        <v>19</v>
      </c>
      <c r="B20" s="14"/>
      <c r="C20" s="14"/>
      <c r="D20" s="14"/>
      <c r="E20" s="9">
        <f>TRUNC(E9*8%,2)</f>
        <v>1545.64</v>
      </c>
      <c r="F20" s="9">
        <f t="shared" si="1"/>
        <v>17002.04</v>
      </c>
    </row>
    <row r="21" spans="1:6" ht="15" thickBot="1" x14ac:dyDescent="0.35">
      <c r="A21" s="14" t="s">
        <v>20</v>
      </c>
      <c r="B21" s="14"/>
      <c r="C21" s="14"/>
      <c r="D21" s="14"/>
      <c r="E21" s="9">
        <f>E9/12</f>
        <v>1610.0433333333333</v>
      </c>
      <c r="F21" s="9">
        <f t="shared" si="1"/>
        <v>17710.476666666666</v>
      </c>
    </row>
    <row r="22" spans="1:6" ht="15" thickBot="1" x14ac:dyDescent="0.35">
      <c r="A22" s="14" t="s">
        <v>21</v>
      </c>
      <c r="B22" s="14"/>
      <c r="C22" s="14"/>
      <c r="D22" s="14"/>
      <c r="E22" s="9">
        <f>((E9/12)+((E9/12)/3))</f>
        <v>2146.7244444444445</v>
      </c>
      <c r="F22" s="9">
        <f t="shared" si="1"/>
        <v>23613.968888888889</v>
      </c>
    </row>
    <row r="23" spans="1:6" ht="15" thickBot="1" x14ac:dyDescent="0.35">
      <c r="A23" s="14" t="s">
        <v>22</v>
      </c>
      <c r="B23" s="14"/>
      <c r="C23" s="14"/>
      <c r="D23" s="14"/>
      <c r="E23" s="9">
        <f>E9/12</f>
        <v>1610.0433333333333</v>
      </c>
      <c r="F23" s="9">
        <f t="shared" si="1"/>
        <v>17710.476666666666</v>
      </c>
    </row>
    <row r="24" spans="1:6" ht="15" thickBot="1" x14ac:dyDescent="0.35">
      <c r="A24" s="14" t="s">
        <v>23</v>
      </c>
      <c r="B24" s="14"/>
      <c r="C24" s="14"/>
      <c r="D24" s="14"/>
      <c r="E24" s="9">
        <f>TRUNC((E21+E22+E23)*27.8%,2)</f>
        <v>1491.97</v>
      </c>
      <c r="F24" s="9">
        <f t="shared" si="1"/>
        <v>16411.670000000002</v>
      </c>
    </row>
    <row r="25" spans="1:6" ht="15" thickBot="1" x14ac:dyDescent="0.35">
      <c r="A25" s="14" t="s">
        <v>24</v>
      </c>
      <c r="B25" s="14"/>
      <c r="C25" s="14"/>
      <c r="D25" s="14"/>
      <c r="E25" s="9">
        <f>TRUNC((E21+E22+E23)*1%,2)</f>
        <v>53.66</v>
      </c>
      <c r="F25" s="9">
        <f t="shared" si="1"/>
        <v>590.26</v>
      </c>
    </row>
    <row r="26" spans="1:6" ht="15" thickBot="1" x14ac:dyDescent="0.35">
      <c r="A26" s="14" t="s">
        <v>25</v>
      </c>
      <c r="B26" s="14"/>
      <c r="C26" s="14"/>
      <c r="D26" s="14"/>
      <c r="E26" s="9">
        <f>(E21+E22+E23)*8%</f>
        <v>429.34488888888887</v>
      </c>
      <c r="F26" s="9">
        <f t="shared" si="1"/>
        <v>4722.7937777777779</v>
      </c>
    </row>
    <row r="27" spans="1:6" ht="15" thickBot="1" x14ac:dyDescent="0.35">
      <c r="A27" s="14" t="s">
        <v>26</v>
      </c>
      <c r="B27" s="14"/>
      <c r="C27" s="14"/>
      <c r="D27" s="14"/>
      <c r="E27" s="9">
        <f>(E20+E26)*40%</f>
        <v>789.99395555555566</v>
      </c>
      <c r="F27" s="9">
        <f t="shared" si="1"/>
        <v>8689.9335111111122</v>
      </c>
    </row>
    <row r="28" spans="1:6" ht="15" thickBot="1" x14ac:dyDescent="0.35">
      <c r="A28" s="16" t="s">
        <v>27</v>
      </c>
      <c r="B28" s="16"/>
      <c r="C28" s="16"/>
      <c r="D28" s="16"/>
      <c r="E28" s="13">
        <v>0</v>
      </c>
      <c r="F28" s="13">
        <v>0</v>
      </c>
    </row>
    <row r="29" spans="1:6" ht="15" thickBot="1" x14ac:dyDescent="0.35">
      <c r="A29" s="14" t="s">
        <v>74</v>
      </c>
      <c r="B29" s="14"/>
      <c r="C29" s="14"/>
      <c r="D29" s="14"/>
      <c r="E29" s="9">
        <v>29500</v>
      </c>
      <c r="F29" s="9">
        <v>324500</v>
      </c>
    </row>
    <row r="30" spans="1:6" s="2" customFormat="1" ht="15" thickBot="1" x14ac:dyDescent="0.35">
      <c r="A30" s="17" t="s">
        <v>28</v>
      </c>
      <c r="B30" s="17"/>
      <c r="C30" s="17"/>
      <c r="D30" s="17"/>
      <c r="E30" s="11">
        <f>E9+E10+E16+E28+E29</f>
        <v>72494.159955555559</v>
      </c>
      <c r="F30" s="11">
        <f>F9+F10+F16+F28+F29</f>
        <v>797435.75951111107</v>
      </c>
    </row>
    <row r="31" spans="1:6" s="2" customFormat="1" ht="15" thickBot="1" x14ac:dyDescent="0.35">
      <c r="A31" s="18" t="s">
        <v>29</v>
      </c>
      <c r="B31" s="18"/>
      <c r="C31" s="18"/>
      <c r="D31" s="18"/>
      <c r="E31" s="12"/>
      <c r="F31" s="12"/>
    </row>
    <row r="32" spans="1:6" ht="15" thickBot="1" x14ac:dyDescent="0.35">
      <c r="A32" s="14" t="s">
        <v>30</v>
      </c>
      <c r="B32" s="14"/>
      <c r="C32" s="14"/>
      <c r="D32" s="14"/>
      <c r="E32" s="9">
        <v>218.19</v>
      </c>
      <c r="F32" s="9">
        <f>E32*11</f>
        <v>2400.09</v>
      </c>
    </row>
    <row r="33" spans="1:6" ht="15" thickBot="1" x14ac:dyDescent="0.35">
      <c r="A33" s="19" t="s">
        <v>31</v>
      </c>
      <c r="B33" s="19"/>
      <c r="C33" s="19"/>
      <c r="D33" s="19"/>
      <c r="E33" s="13">
        <v>0</v>
      </c>
      <c r="F33" s="13">
        <f>E33*11</f>
        <v>0</v>
      </c>
    </row>
    <row r="34" spans="1:6" ht="15" thickBot="1" x14ac:dyDescent="0.35">
      <c r="A34" s="14" t="s">
        <v>32</v>
      </c>
      <c r="B34" s="14"/>
      <c r="C34" s="14"/>
      <c r="D34" s="14"/>
      <c r="E34" s="9">
        <v>1699.87</v>
      </c>
      <c r="F34" s="9">
        <f>E34*12</f>
        <v>20398.439999999999</v>
      </c>
    </row>
    <row r="35" spans="1:6" ht="15" thickBot="1" x14ac:dyDescent="0.35">
      <c r="A35" s="19" t="s">
        <v>33</v>
      </c>
      <c r="B35" s="19"/>
      <c r="C35" s="19"/>
      <c r="D35" s="19"/>
      <c r="E35" s="13">
        <v>3605.68</v>
      </c>
      <c r="F35" s="13">
        <f>E35*12</f>
        <v>43268.159999999996</v>
      </c>
    </row>
    <row r="36" spans="1:6" ht="15" thickBot="1" x14ac:dyDescent="0.35">
      <c r="A36" s="14" t="s">
        <v>34</v>
      </c>
      <c r="B36" s="14"/>
      <c r="C36" s="14"/>
      <c r="D36" s="14"/>
      <c r="E36" s="9">
        <v>1329.39</v>
      </c>
      <c r="F36" s="9">
        <f>E36*12</f>
        <v>15952.68</v>
      </c>
    </row>
    <row r="37" spans="1:6" ht="15" thickBot="1" x14ac:dyDescent="0.35">
      <c r="A37" s="19" t="s">
        <v>35</v>
      </c>
      <c r="B37" s="19"/>
      <c r="C37" s="19"/>
      <c r="D37" s="19"/>
      <c r="E37" s="13">
        <v>800</v>
      </c>
      <c r="F37" s="13">
        <f>E37*11</f>
        <v>8800</v>
      </c>
    </row>
    <row r="38" spans="1:6" ht="15" thickBot="1" x14ac:dyDescent="0.35">
      <c r="A38" s="14" t="s">
        <v>36</v>
      </c>
      <c r="B38" s="14"/>
      <c r="C38" s="14"/>
      <c r="D38" s="14"/>
      <c r="E38" s="9">
        <v>0</v>
      </c>
      <c r="F38" s="9">
        <f>E38*11</f>
        <v>0</v>
      </c>
    </row>
    <row r="39" spans="1:6" ht="15.75" customHeight="1" thickBot="1" x14ac:dyDescent="0.35">
      <c r="A39" s="19" t="s">
        <v>37</v>
      </c>
      <c r="B39" s="19"/>
      <c r="C39" s="19"/>
      <c r="D39" s="19"/>
      <c r="E39" s="13">
        <v>850</v>
      </c>
      <c r="F39" s="13">
        <f>E39*11</f>
        <v>9350</v>
      </c>
    </row>
    <row r="40" spans="1:6" ht="15" thickBot="1" x14ac:dyDescent="0.35">
      <c r="A40" s="14" t="s">
        <v>75</v>
      </c>
      <c r="B40" s="14"/>
      <c r="C40" s="14"/>
      <c r="D40" s="14"/>
      <c r="E40" s="9">
        <v>2000</v>
      </c>
      <c r="F40" s="9">
        <v>22000</v>
      </c>
    </row>
    <row r="41" spans="1:6" s="2" customFormat="1" ht="15" thickBot="1" x14ac:dyDescent="0.35">
      <c r="A41" s="17" t="s">
        <v>28</v>
      </c>
      <c r="B41" s="17"/>
      <c r="C41" s="17"/>
      <c r="D41" s="17"/>
      <c r="E41" s="11">
        <f>SUM(E32:E40)</f>
        <v>10503.130000000001</v>
      </c>
      <c r="F41" s="11">
        <f>SUM(F32:F40)</f>
        <v>122169.37</v>
      </c>
    </row>
    <row r="42" spans="1:6" s="2" customFormat="1" ht="15" thickBot="1" x14ac:dyDescent="0.35">
      <c r="A42" s="18" t="s">
        <v>38</v>
      </c>
      <c r="B42" s="18"/>
      <c r="C42" s="18"/>
      <c r="D42" s="18"/>
      <c r="E42" s="12"/>
      <c r="F42" s="12"/>
    </row>
    <row r="43" spans="1:6" ht="15" thickBot="1" x14ac:dyDescent="0.35">
      <c r="A43" s="14" t="s">
        <v>39</v>
      </c>
      <c r="B43" s="14"/>
      <c r="C43" s="14"/>
      <c r="D43" s="14"/>
      <c r="E43" s="9">
        <v>26186.69</v>
      </c>
      <c r="F43" s="9">
        <f>E43*12</f>
        <v>314240.27999999997</v>
      </c>
    </row>
    <row r="44" spans="1:6" ht="15" thickBot="1" x14ac:dyDescent="0.35">
      <c r="A44" s="16" t="s">
        <v>40</v>
      </c>
      <c r="B44" s="16"/>
      <c r="C44" s="16"/>
      <c r="D44" s="16"/>
      <c r="E44" s="10">
        <v>17230.650000000001</v>
      </c>
      <c r="F44" s="10">
        <f>E44*12</f>
        <v>206767.80000000002</v>
      </c>
    </row>
    <row r="45" spans="1:6" s="2" customFormat="1" ht="15" thickBot="1" x14ac:dyDescent="0.35">
      <c r="A45" s="17" t="s">
        <v>28</v>
      </c>
      <c r="B45" s="17"/>
      <c r="C45" s="17"/>
      <c r="D45" s="17"/>
      <c r="E45" s="11">
        <f>SUM(E43:E44)</f>
        <v>43417.34</v>
      </c>
      <c r="F45" s="11">
        <f>SUM(F43:F44)</f>
        <v>521008.07999999996</v>
      </c>
    </row>
    <row r="46" spans="1:6" s="2" customFormat="1" ht="15" thickBot="1" x14ac:dyDescent="0.35">
      <c r="A46" s="18" t="s">
        <v>41</v>
      </c>
      <c r="B46" s="18"/>
      <c r="C46" s="18"/>
      <c r="D46" s="18"/>
      <c r="E46" s="12"/>
      <c r="F46" s="12"/>
    </row>
    <row r="47" spans="1:6" ht="15" thickBot="1" x14ac:dyDescent="0.35">
      <c r="A47" s="14" t="s">
        <v>42</v>
      </c>
      <c r="B47" s="14"/>
      <c r="C47" s="14"/>
      <c r="D47" s="14"/>
      <c r="E47" s="9">
        <v>2600</v>
      </c>
      <c r="F47" s="9">
        <f>E47*12</f>
        <v>31200</v>
      </c>
    </row>
    <row r="48" spans="1:6" ht="15" thickBot="1" x14ac:dyDescent="0.35">
      <c r="A48" s="16" t="s">
        <v>43</v>
      </c>
      <c r="B48" s="16"/>
      <c r="C48" s="16"/>
      <c r="D48" s="16"/>
      <c r="E48" s="10">
        <v>2304</v>
      </c>
      <c r="F48" s="10">
        <f t="shared" ref="F48:F59" si="2">E48*11</f>
        <v>25344</v>
      </c>
    </row>
    <row r="49" spans="1:6" ht="15" thickBot="1" x14ac:dyDescent="0.35">
      <c r="A49" s="14" t="s">
        <v>44</v>
      </c>
      <c r="B49" s="14"/>
      <c r="C49" s="14"/>
      <c r="D49" s="14"/>
      <c r="E49" s="9">
        <v>1050</v>
      </c>
      <c r="F49" s="9">
        <f>E49*12</f>
        <v>12600</v>
      </c>
    </row>
    <row r="50" spans="1:6" ht="15" thickBot="1" x14ac:dyDescent="0.35">
      <c r="A50" s="16" t="s">
        <v>45</v>
      </c>
      <c r="B50" s="16"/>
      <c r="C50" s="16"/>
      <c r="D50" s="16"/>
      <c r="E50" s="10">
        <v>850</v>
      </c>
      <c r="F50" s="10">
        <f t="shared" si="2"/>
        <v>9350</v>
      </c>
    </row>
    <row r="51" spans="1:6" ht="15" thickBot="1" x14ac:dyDescent="0.35">
      <c r="A51" s="14" t="s">
        <v>46</v>
      </c>
      <c r="B51" s="14"/>
      <c r="C51" s="14"/>
      <c r="D51" s="14"/>
      <c r="E51" s="9">
        <v>0</v>
      </c>
      <c r="F51" s="9">
        <f t="shared" si="2"/>
        <v>0</v>
      </c>
    </row>
    <row r="52" spans="1:6" ht="15" thickBot="1" x14ac:dyDescent="0.35">
      <c r="A52" s="16" t="s">
        <v>47</v>
      </c>
      <c r="B52" s="16"/>
      <c r="C52" s="16"/>
      <c r="D52" s="16"/>
      <c r="E52" s="10">
        <v>0</v>
      </c>
      <c r="F52" s="10">
        <f t="shared" si="2"/>
        <v>0</v>
      </c>
    </row>
    <row r="53" spans="1:6" ht="15" thickBot="1" x14ac:dyDescent="0.35">
      <c r="A53" s="14" t="s">
        <v>48</v>
      </c>
      <c r="B53" s="14"/>
      <c r="C53" s="14"/>
      <c r="D53" s="14"/>
      <c r="E53" s="9">
        <v>0</v>
      </c>
      <c r="F53" s="9">
        <f t="shared" si="2"/>
        <v>0</v>
      </c>
    </row>
    <row r="54" spans="1:6" ht="28.5" customHeight="1" thickBot="1" x14ac:dyDescent="0.35">
      <c r="A54" s="16" t="s">
        <v>76</v>
      </c>
      <c r="B54" s="16"/>
      <c r="C54" s="16"/>
      <c r="D54" s="16"/>
      <c r="E54" s="10">
        <v>6000</v>
      </c>
      <c r="F54" s="10">
        <f t="shared" si="2"/>
        <v>66000</v>
      </c>
    </row>
    <row r="55" spans="1:6" ht="28.5" customHeight="1" thickBot="1" x14ac:dyDescent="0.35">
      <c r="A55" s="14" t="s">
        <v>77</v>
      </c>
      <c r="B55" s="14"/>
      <c r="C55" s="14"/>
      <c r="D55" s="14"/>
      <c r="E55" s="9">
        <v>500</v>
      </c>
      <c r="F55" s="9">
        <f t="shared" si="2"/>
        <v>5500</v>
      </c>
    </row>
    <row r="56" spans="1:6" ht="15.75" customHeight="1" thickBot="1" x14ac:dyDescent="0.35">
      <c r="A56" s="16" t="s">
        <v>78</v>
      </c>
      <c r="B56" s="16"/>
      <c r="C56" s="16"/>
      <c r="D56" s="16"/>
      <c r="E56" s="10">
        <v>1800</v>
      </c>
      <c r="F56" s="10">
        <f t="shared" si="2"/>
        <v>19800</v>
      </c>
    </row>
    <row r="57" spans="1:6" ht="15.75" customHeight="1" thickBot="1" x14ac:dyDescent="0.35">
      <c r="A57" s="14" t="s">
        <v>79</v>
      </c>
      <c r="B57" s="14"/>
      <c r="C57" s="14"/>
      <c r="D57" s="14"/>
      <c r="E57" s="9">
        <v>5000</v>
      </c>
      <c r="F57" s="9">
        <f t="shared" si="2"/>
        <v>55000</v>
      </c>
    </row>
    <row r="58" spans="1:6" ht="15.75" customHeight="1" thickBot="1" x14ac:dyDescent="0.35">
      <c r="A58" s="16" t="s">
        <v>80</v>
      </c>
      <c r="B58" s="16"/>
      <c r="C58" s="16"/>
      <c r="D58" s="16"/>
      <c r="E58" s="10">
        <v>4000</v>
      </c>
      <c r="F58" s="10">
        <f t="shared" si="2"/>
        <v>44000</v>
      </c>
    </row>
    <row r="59" spans="1:6" ht="15.75" customHeight="1" thickBot="1" x14ac:dyDescent="0.35">
      <c r="A59" s="14" t="s">
        <v>81</v>
      </c>
      <c r="B59" s="14"/>
      <c r="C59" s="14"/>
      <c r="D59" s="14"/>
      <c r="E59" s="9">
        <v>200</v>
      </c>
      <c r="F59" s="9">
        <f t="shared" si="2"/>
        <v>2200</v>
      </c>
    </row>
    <row r="60" spans="1:6" ht="15.75" customHeight="1" thickBot="1" x14ac:dyDescent="0.35">
      <c r="A60" s="16" t="s">
        <v>82</v>
      </c>
      <c r="B60" s="16"/>
      <c r="C60" s="16"/>
      <c r="D60" s="16"/>
      <c r="E60" s="10">
        <v>5000</v>
      </c>
      <c r="F60" s="10">
        <f>E60*12</f>
        <v>60000</v>
      </c>
    </row>
    <row r="61" spans="1:6" ht="15" thickBot="1" x14ac:dyDescent="0.35">
      <c r="A61" s="14" t="s">
        <v>49</v>
      </c>
      <c r="B61" s="14"/>
      <c r="C61" s="14"/>
      <c r="D61" s="14"/>
      <c r="E61" s="9">
        <v>0</v>
      </c>
      <c r="F61" s="9">
        <f>E61*11</f>
        <v>0</v>
      </c>
    </row>
    <row r="62" spans="1:6" ht="15" thickBot="1" x14ac:dyDescent="0.35">
      <c r="A62" s="17" t="s">
        <v>28</v>
      </c>
      <c r="B62" s="17"/>
      <c r="C62" s="17"/>
      <c r="D62" s="17"/>
      <c r="E62" s="11">
        <f>SUM(E47:E61)</f>
        <v>29304</v>
      </c>
      <c r="F62" s="11">
        <f>SUM(F47:F61)</f>
        <v>330994</v>
      </c>
    </row>
    <row r="63" spans="1:6" s="2" customFormat="1" ht="15" thickBot="1" x14ac:dyDescent="0.35">
      <c r="A63" s="18" t="s">
        <v>50</v>
      </c>
      <c r="B63" s="18"/>
      <c r="C63" s="18"/>
      <c r="D63" s="18"/>
      <c r="E63" s="12"/>
      <c r="F63" s="12"/>
    </row>
    <row r="64" spans="1:6" ht="15" thickBot="1" x14ac:dyDescent="0.35">
      <c r="A64" s="14" t="s">
        <v>51</v>
      </c>
      <c r="B64" s="14"/>
      <c r="C64" s="14"/>
      <c r="D64" s="14"/>
      <c r="E64" s="9">
        <v>0</v>
      </c>
      <c r="F64" s="9">
        <f>E64*11</f>
        <v>0</v>
      </c>
    </row>
    <row r="65" spans="1:6" ht="15" thickBot="1" x14ac:dyDescent="0.35">
      <c r="A65" s="19" t="s">
        <v>52</v>
      </c>
      <c r="B65" s="19"/>
      <c r="C65" s="19"/>
      <c r="D65" s="19"/>
      <c r="E65" s="13">
        <v>0</v>
      </c>
      <c r="F65" s="10">
        <f>E65*12</f>
        <v>0</v>
      </c>
    </row>
    <row r="66" spans="1:6" ht="15" thickBot="1" x14ac:dyDescent="0.35">
      <c r="A66" s="14" t="s">
        <v>53</v>
      </c>
      <c r="B66" s="14"/>
      <c r="C66" s="14"/>
      <c r="D66" s="14"/>
      <c r="E66" s="9">
        <v>1518</v>
      </c>
      <c r="F66" s="9">
        <f>E66*11</f>
        <v>16698</v>
      </c>
    </row>
    <row r="67" spans="1:6" ht="29.25" customHeight="1" thickBot="1" x14ac:dyDescent="0.35">
      <c r="A67" s="19" t="s">
        <v>54</v>
      </c>
      <c r="B67" s="19"/>
      <c r="C67" s="19"/>
      <c r="D67" s="19"/>
      <c r="E67" s="13">
        <v>1518</v>
      </c>
      <c r="F67" s="10">
        <f>E67*11</f>
        <v>16698</v>
      </c>
    </row>
    <row r="68" spans="1:6" ht="15" thickBot="1" x14ac:dyDescent="0.35">
      <c r="A68" s="14" t="s">
        <v>55</v>
      </c>
      <c r="B68" s="14"/>
      <c r="C68" s="14"/>
      <c r="D68" s="14"/>
      <c r="E68" s="9">
        <v>0</v>
      </c>
      <c r="F68" s="9">
        <f>E68*11</f>
        <v>0</v>
      </c>
    </row>
    <row r="69" spans="1:6" s="2" customFormat="1" ht="15" thickBot="1" x14ac:dyDescent="0.35">
      <c r="A69" s="17" t="s">
        <v>28</v>
      </c>
      <c r="B69" s="17"/>
      <c r="C69" s="17"/>
      <c r="D69" s="17"/>
      <c r="E69" s="11">
        <f>SUM(E64:E68)</f>
        <v>3036</v>
      </c>
      <c r="F69" s="11">
        <f>SUM(F64:F68)</f>
        <v>33396</v>
      </c>
    </row>
    <row r="70" spans="1:6" s="2" customFormat="1" ht="15" thickBot="1" x14ac:dyDescent="0.35">
      <c r="A70" s="18" t="s">
        <v>56</v>
      </c>
      <c r="B70" s="18"/>
      <c r="C70" s="18"/>
      <c r="D70" s="18"/>
      <c r="E70" s="12"/>
      <c r="F70" s="12"/>
    </row>
    <row r="71" spans="1:6" ht="15" thickBot="1" x14ac:dyDescent="0.35">
      <c r="A71" s="14" t="s">
        <v>57</v>
      </c>
      <c r="B71" s="14"/>
      <c r="C71" s="14"/>
      <c r="D71" s="14"/>
      <c r="E71" s="9">
        <v>1000</v>
      </c>
      <c r="F71" s="9">
        <f t="shared" ref="F71:F76" si="3">E71*12</f>
        <v>12000</v>
      </c>
    </row>
    <row r="72" spans="1:6" ht="15" thickBot="1" x14ac:dyDescent="0.35">
      <c r="A72" s="16" t="s">
        <v>58</v>
      </c>
      <c r="B72" s="16"/>
      <c r="C72" s="16"/>
      <c r="D72" s="16"/>
      <c r="E72" s="10">
        <v>3500</v>
      </c>
      <c r="F72" s="10">
        <f t="shared" si="3"/>
        <v>42000</v>
      </c>
    </row>
    <row r="73" spans="1:6" ht="15" thickBot="1" x14ac:dyDescent="0.35">
      <c r="A73" s="14" t="s">
        <v>59</v>
      </c>
      <c r="B73" s="14"/>
      <c r="C73" s="14"/>
      <c r="D73" s="14"/>
      <c r="E73" s="9">
        <v>0</v>
      </c>
      <c r="F73" s="9">
        <f t="shared" si="3"/>
        <v>0</v>
      </c>
    </row>
    <row r="74" spans="1:6" ht="15" thickBot="1" x14ac:dyDescent="0.35">
      <c r="A74" s="16" t="s">
        <v>60</v>
      </c>
      <c r="B74" s="16"/>
      <c r="C74" s="16"/>
      <c r="D74" s="16"/>
      <c r="E74" s="10">
        <v>150</v>
      </c>
      <c r="F74" s="10">
        <f t="shared" si="3"/>
        <v>1800</v>
      </c>
    </row>
    <row r="75" spans="1:6" ht="15" thickBot="1" x14ac:dyDescent="0.35">
      <c r="A75" s="14" t="s">
        <v>61</v>
      </c>
      <c r="B75" s="14"/>
      <c r="C75" s="14"/>
      <c r="D75" s="14"/>
      <c r="E75" s="9">
        <v>150</v>
      </c>
      <c r="F75" s="9">
        <f t="shared" si="3"/>
        <v>1800</v>
      </c>
    </row>
    <row r="76" spans="1:6" ht="30.75" customHeight="1" thickBot="1" x14ac:dyDescent="0.35">
      <c r="A76" s="16" t="s">
        <v>62</v>
      </c>
      <c r="B76" s="16"/>
      <c r="C76" s="16"/>
      <c r="D76" s="16"/>
      <c r="E76" s="10">
        <v>200</v>
      </c>
      <c r="F76" s="10">
        <f t="shared" si="3"/>
        <v>2400</v>
      </c>
    </row>
    <row r="77" spans="1:6" s="2" customFormat="1" ht="15" thickBot="1" x14ac:dyDescent="0.35">
      <c r="A77" s="17" t="s">
        <v>28</v>
      </c>
      <c r="B77" s="17"/>
      <c r="C77" s="17"/>
      <c r="D77" s="17"/>
      <c r="E77" s="11">
        <f>SUM(E71:E76)</f>
        <v>5000</v>
      </c>
      <c r="F77" s="11">
        <f>SUM(F71:F76)</f>
        <v>60000</v>
      </c>
    </row>
    <row r="78" spans="1:6" s="2" customFormat="1" ht="15" thickBot="1" x14ac:dyDescent="0.35">
      <c r="A78" s="18" t="s">
        <v>63</v>
      </c>
      <c r="B78" s="18"/>
      <c r="C78" s="18"/>
      <c r="D78" s="18"/>
      <c r="E78" s="12"/>
      <c r="F78" s="12"/>
    </row>
    <row r="79" spans="1:6" ht="15" thickBot="1" x14ac:dyDescent="0.35">
      <c r="A79" s="14" t="s">
        <v>83</v>
      </c>
      <c r="B79" s="14"/>
      <c r="C79" s="14"/>
      <c r="D79" s="14"/>
      <c r="E79" s="9">
        <v>500</v>
      </c>
      <c r="F79" s="9">
        <f>E79*11</f>
        <v>5500</v>
      </c>
    </row>
    <row r="80" spans="1:6" ht="15" thickBot="1" x14ac:dyDescent="0.35">
      <c r="A80" s="16" t="s">
        <v>64</v>
      </c>
      <c r="B80" s="16"/>
      <c r="C80" s="16"/>
      <c r="D80" s="16"/>
      <c r="E80" s="10">
        <v>12000</v>
      </c>
      <c r="F80" s="10">
        <f>E80*11</f>
        <v>132000</v>
      </c>
    </row>
    <row r="81" spans="1:6" ht="15" thickBot="1" x14ac:dyDescent="0.35">
      <c r="A81" s="14" t="s">
        <v>65</v>
      </c>
      <c r="B81" s="14"/>
      <c r="C81" s="14"/>
      <c r="D81" s="14"/>
      <c r="E81" s="9">
        <v>12000</v>
      </c>
      <c r="F81" s="9">
        <f>E81*12</f>
        <v>144000</v>
      </c>
    </row>
    <row r="82" spans="1:6" ht="15" thickBot="1" x14ac:dyDescent="0.35">
      <c r="A82" s="16" t="s">
        <v>66</v>
      </c>
      <c r="B82" s="16"/>
      <c r="C82" s="16"/>
      <c r="D82" s="16"/>
      <c r="E82" s="10">
        <v>0</v>
      </c>
      <c r="F82" s="10">
        <f>E82*12</f>
        <v>0</v>
      </c>
    </row>
    <row r="83" spans="1:6" ht="15" thickBot="1" x14ac:dyDescent="0.35">
      <c r="A83" s="14" t="s">
        <v>67</v>
      </c>
      <c r="B83" s="14"/>
      <c r="C83" s="14"/>
      <c r="D83" s="14"/>
      <c r="E83" s="9">
        <v>0</v>
      </c>
      <c r="F83" s="9">
        <f>E83*12</f>
        <v>0</v>
      </c>
    </row>
    <row r="84" spans="1:6" s="2" customFormat="1" ht="15" thickBot="1" x14ac:dyDescent="0.35">
      <c r="A84" s="17" t="s">
        <v>28</v>
      </c>
      <c r="B84" s="17"/>
      <c r="C84" s="17"/>
      <c r="D84" s="17"/>
      <c r="E84" s="11">
        <f>SUM(E79:E83)</f>
        <v>24500</v>
      </c>
      <c r="F84" s="11">
        <f>SUM(F79:F83)</f>
        <v>281500</v>
      </c>
    </row>
    <row r="85" spans="1:6" s="2" customFormat="1" ht="15" thickBot="1" x14ac:dyDescent="0.35">
      <c r="A85" s="18" t="s">
        <v>68</v>
      </c>
      <c r="B85" s="18"/>
      <c r="C85" s="18"/>
      <c r="D85" s="18"/>
      <c r="E85" s="12"/>
      <c r="F85" s="12"/>
    </row>
    <row r="86" spans="1:6" ht="15.75" customHeight="1" thickBot="1" x14ac:dyDescent="0.35">
      <c r="A86" s="14" t="s">
        <v>69</v>
      </c>
      <c r="B86" s="14"/>
      <c r="C86" s="14"/>
      <c r="D86" s="14"/>
      <c r="E86" s="9">
        <v>223496.79</v>
      </c>
      <c r="F86" s="9">
        <f>E86</f>
        <v>223496.79</v>
      </c>
    </row>
    <row r="87" spans="1:6" ht="15" thickBot="1" x14ac:dyDescent="0.35">
      <c r="A87" s="19" t="s">
        <v>70</v>
      </c>
      <c r="B87" s="19"/>
      <c r="C87" s="19"/>
      <c r="D87" s="19"/>
      <c r="E87" s="13">
        <v>30000</v>
      </c>
      <c r="F87" s="13">
        <f>E87</f>
        <v>30000</v>
      </c>
    </row>
    <row r="88" spans="1:6" s="2" customFormat="1" ht="15" thickBot="1" x14ac:dyDescent="0.35">
      <c r="A88" s="17" t="s">
        <v>28</v>
      </c>
      <c r="B88" s="17"/>
      <c r="C88" s="17"/>
      <c r="D88" s="17"/>
      <c r="E88" s="11">
        <f>SUM(E86:E87)</f>
        <v>253496.79</v>
      </c>
      <c r="F88" s="11">
        <f>SUM(F86:F87)</f>
        <v>253496.79</v>
      </c>
    </row>
    <row r="89" spans="1:6" s="2" customFormat="1" ht="15" thickBot="1" x14ac:dyDescent="0.35">
      <c r="A89" s="18" t="s">
        <v>71</v>
      </c>
      <c r="B89" s="18"/>
      <c r="C89" s="18"/>
      <c r="D89" s="18"/>
      <c r="E89" s="12">
        <f>E30+E41+E45+E62+E69+E77+E84+E88</f>
        <v>441751.41995555558</v>
      </c>
      <c r="F89" s="12">
        <f>F30+F41+F45+F62+F69+F77+F84+F88</f>
        <v>2399999.9995111111</v>
      </c>
    </row>
    <row r="90" spans="1:6" ht="15" thickBot="1" x14ac:dyDescent="0.35">
      <c r="A90" s="17" t="s">
        <v>72</v>
      </c>
      <c r="B90" s="17"/>
      <c r="C90" s="17"/>
      <c r="D90" s="17"/>
      <c r="E90" s="17"/>
      <c r="F90" s="17"/>
    </row>
    <row r="92" spans="1:6" x14ac:dyDescent="0.3">
      <c r="D92" s="3"/>
      <c r="E92" s="3"/>
      <c r="F92" s="3"/>
    </row>
    <row r="93" spans="1:6" x14ac:dyDescent="0.3">
      <c r="D93" s="3"/>
      <c r="E93" s="3"/>
      <c r="F93" s="3"/>
    </row>
    <row r="94" spans="1:6" x14ac:dyDescent="0.3">
      <c r="D94" s="3"/>
      <c r="E94" s="3"/>
      <c r="F94" s="3"/>
    </row>
    <row r="95" spans="1:6" x14ac:dyDescent="0.3">
      <c r="D95" s="3"/>
      <c r="E95" s="3"/>
      <c r="F95" s="3"/>
    </row>
    <row r="96" spans="1:6" x14ac:dyDescent="0.3">
      <c r="D96" s="3"/>
      <c r="E96" s="3"/>
      <c r="F96" s="3"/>
    </row>
    <row r="97" spans="4:6" x14ac:dyDescent="0.3">
      <c r="D97" s="3"/>
      <c r="E97" s="3"/>
      <c r="F97" s="3"/>
    </row>
    <row r="98" spans="4:6" x14ac:dyDescent="0.3">
      <c r="D98" s="3"/>
      <c r="E98" s="3"/>
      <c r="F98" s="3"/>
    </row>
    <row r="99" spans="4:6" x14ac:dyDescent="0.3">
      <c r="D99" s="3"/>
      <c r="E99" s="3"/>
      <c r="F99" s="3"/>
    </row>
    <row r="100" spans="4:6" x14ac:dyDescent="0.3">
      <c r="D100" s="3"/>
      <c r="E100" s="3"/>
      <c r="F100" s="3"/>
    </row>
    <row r="101" spans="4:6" x14ac:dyDescent="0.3">
      <c r="D101" s="3"/>
      <c r="E101" s="3"/>
      <c r="F101" s="3"/>
    </row>
  </sheetData>
  <mergeCells count="87">
    <mergeCell ref="A87:D87"/>
    <mergeCell ref="A88:D88"/>
    <mergeCell ref="A89:D89"/>
    <mergeCell ref="A90:F90"/>
    <mergeCell ref="B6:F6"/>
    <mergeCell ref="A7:D7"/>
    <mergeCell ref="A8:D8"/>
    <mergeCell ref="A9:D9"/>
    <mergeCell ref="A86:D86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84:D84"/>
    <mergeCell ref="A85:D85"/>
    <mergeCell ref="A76:D76"/>
    <mergeCell ref="A77:D77"/>
    <mergeCell ref="A78:D78"/>
    <mergeCell ref="A79:D79"/>
    <mergeCell ref="A80:D80"/>
    <mergeCell ref="A81:D81"/>
    <mergeCell ref="A82:D82"/>
    <mergeCell ref="A83:D83"/>
    <mergeCell ref="A62:D62"/>
    <mergeCell ref="A63:D63"/>
    <mergeCell ref="A64:D64"/>
    <mergeCell ref="A65:D65"/>
    <mergeCell ref="A56:D56"/>
    <mergeCell ref="A57:D57"/>
    <mergeCell ref="A58:D58"/>
    <mergeCell ref="A59:D59"/>
    <mergeCell ref="A60:D60"/>
    <mergeCell ref="A61:D61"/>
    <mergeCell ref="A51:D51"/>
    <mergeCell ref="A52:D52"/>
    <mergeCell ref="A53:D53"/>
    <mergeCell ref="A54:D54"/>
    <mergeCell ref="A55:D55"/>
    <mergeCell ref="A46:D46"/>
    <mergeCell ref="A47:D47"/>
    <mergeCell ref="A48:D48"/>
    <mergeCell ref="A49:D49"/>
    <mergeCell ref="A50:D50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7:D17"/>
    <mergeCell ref="A18:D18"/>
    <mergeCell ref="A19:D19"/>
    <mergeCell ref="A20:D20"/>
    <mergeCell ref="A2:F3"/>
    <mergeCell ref="A15:D15"/>
    <mergeCell ref="A16:D16"/>
    <mergeCell ref="A10:D10"/>
    <mergeCell ref="A11:D11"/>
    <mergeCell ref="A12:D12"/>
    <mergeCell ref="A13:D13"/>
    <mergeCell ref="A14:D14"/>
    <mergeCell ref="B5:F5"/>
  </mergeCells>
  <printOptions horizontalCentered="1"/>
  <pageMargins left="0.39370078740157483" right="0.39370078740157483" top="0.19685039370078741" bottom="1.0236220472440944" header="0.19685039370078741" footer="0.19685039370078741"/>
  <pageSetup paperSize="9" scale="94" orientation="portrait" r:id="rId1"/>
  <headerFooter>
    <oddFooter xml:space="preserve">&amp;C&amp;"-,Negrito"&amp;8Aoociação CHC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01"/>
  <sheetViews>
    <sheetView zoomScaleNormal="100" workbookViewId="0">
      <selection activeCell="L3" sqref="A1:XFD3"/>
    </sheetView>
  </sheetViews>
  <sheetFormatPr defaultRowHeight="14.4" x14ac:dyDescent="0.3"/>
  <cols>
    <col min="1" max="1" width="11" customWidth="1"/>
    <col min="2" max="5" width="6" customWidth="1"/>
    <col min="6" max="11" width="11" customWidth="1"/>
  </cols>
  <sheetData>
    <row r="2" spans="1:11" ht="11.25" customHeight="1" x14ac:dyDescent="0.3">
      <c r="A2" s="23" t="s">
        <v>84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1.2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" thickBot="1" x14ac:dyDescent="0.35">
      <c r="H4" s="4"/>
      <c r="I4" s="7"/>
      <c r="J4" s="7"/>
      <c r="K4" s="7"/>
    </row>
    <row r="5" spans="1:11" s="1" customFormat="1" ht="18.75" customHeight="1" x14ac:dyDescent="0.3">
      <c r="A5" s="27" t="s">
        <v>85</v>
      </c>
      <c r="B5" s="27"/>
      <c r="C5" s="27"/>
      <c r="D5" s="27"/>
      <c r="E5" s="27"/>
      <c r="F5" s="27" t="s">
        <v>86</v>
      </c>
      <c r="G5" s="27"/>
      <c r="H5" s="27"/>
      <c r="I5" s="27" t="s">
        <v>87</v>
      </c>
      <c r="J5" s="27"/>
      <c r="K5" s="27"/>
    </row>
    <row r="6" spans="1:11" s="1" customFormat="1" ht="18.75" customHeight="1" thickBot="1" x14ac:dyDescent="0.35">
      <c r="A6" s="24">
        <v>200000</v>
      </c>
      <c r="B6" s="24"/>
      <c r="C6" s="24"/>
      <c r="D6" s="24"/>
      <c r="E6" s="24"/>
      <c r="F6" s="24">
        <v>200000</v>
      </c>
      <c r="G6" s="24"/>
      <c r="H6" s="24"/>
      <c r="I6" s="24">
        <v>200000</v>
      </c>
      <c r="J6" s="24"/>
      <c r="K6" s="24"/>
    </row>
    <row r="7" spans="1:11" s="1" customFormat="1" ht="18.75" customHeight="1" x14ac:dyDescent="0.3">
      <c r="A7" s="22" t="s">
        <v>88</v>
      </c>
      <c r="B7" s="22"/>
      <c r="C7" s="22"/>
      <c r="D7" s="22"/>
      <c r="E7" s="22"/>
      <c r="F7" s="22" t="s">
        <v>89</v>
      </c>
      <c r="G7" s="22"/>
      <c r="H7" s="22"/>
      <c r="I7" s="22" t="s">
        <v>90</v>
      </c>
      <c r="J7" s="22"/>
      <c r="K7" s="22"/>
    </row>
    <row r="8" spans="1:11" s="2" customFormat="1" ht="18.75" customHeight="1" thickBot="1" x14ac:dyDescent="0.35">
      <c r="A8" s="21">
        <v>200000</v>
      </c>
      <c r="B8" s="21"/>
      <c r="C8" s="21"/>
      <c r="D8" s="21"/>
      <c r="E8" s="21"/>
      <c r="F8" s="21">
        <v>200000</v>
      </c>
      <c r="G8" s="21"/>
      <c r="H8" s="21"/>
      <c r="I8" s="21">
        <v>200000</v>
      </c>
      <c r="J8" s="21"/>
      <c r="K8" s="21"/>
    </row>
    <row r="9" spans="1:11" ht="18.75" customHeight="1" x14ac:dyDescent="0.3">
      <c r="A9" s="27" t="s">
        <v>91</v>
      </c>
      <c r="B9" s="27"/>
      <c r="C9" s="27"/>
      <c r="D9" s="27"/>
      <c r="E9" s="27"/>
      <c r="F9" s="27" t="s">
        <v>92</v>
      </c>
      <c r="G9" s="27"/>
      <c r="H9" s="27"/>
      <c r="I9" s="27" t="s">
        <v>93</v>
      </c>
      <c r="J9" s="27"/>
      <c r="K9" s="27"/>
    </row>
    <row r="10" spans="1:11" ht="18.75" customHeight="1" thickBot="1" x14ac:dyDescent="0.35">
      <c r="A10" s="24">
        <v>200000</v>
      </c>
      <c r="B10" s="24"/>
      <c r="C10" s="24"/>
      <c r="D10" s="24"/>
      <c r="E10" s="24"/>
      <c r="F10" s="24">
        <v>200000</v>
      </c>
      <c r="G10" s="24"/>
      <c r="H10" s="24"/>
      <c r="I10" s="24">
        <v>200000</v>
      </c>
      <c r="J10" s="24"/>
      <c r="K10" s="24"/>
    </row>
    <row r="11" spans="1:11" ht="18.75" customHeight="1" x14ac:dyDescent="0.3">
      <c r="A11" s="22" t="s">
        <v>94</v>
      </c>
      <c r="B11" s="22"/>
      <c r="C11" s="22"/>
      <c r="D11" s="22"/>
      <c r="E11" s="22"/>
      <c r="F11" s="22" t="s">
        <v>95</v>
      </c>
      <c r="G11" s="22"/>
      <c r="H11" s="22"/>
      <c r="I11" s="22" t="s">
        <v>96</v>
      </c>
      <c r="J11" s="22"/>
      <c r="K11" s="22"/>
    </row>
    <row r="12" spans="1:11" ht="18.75" customHeight="1" thickBot="1" x14ac:dyDescent="0.35">
      <c r="A12" s="21">
        <v>200000</v>
      </c>
      <c r="B12" s="21"/>
      <c r="C12" s="21"/>
      <c r="D12" s="21"/>
      <c r="E12" s="21"/>
      <c r="F12" s="21">
        <v>200000</v>
      </c>
      <c r="G12" s="21"/>
      <c r="H12" s="21"/>
      <c r="I12" s="21">
        <v>200000</v>
      </c>
      <c r="J12" s="21"/>
      <c r="K12" s="21"/>
    </row>
    <row r="13" spans="1:11" ht="29.25" customHeight="1" thickBot="1" x14ac:dyDescent="0.35">
      <c r="A13" s="25" t="s">
        <v>97</v>
      </c>
      <c r="B13" s="25"/>
      <c r="C13" s="26" t="s">
        <v>98</v>
      </c>
      <c r="D13" s="26"/>
      <c r="E13" s="26"/>
      <c r="F13" s="26"/>
      <c r="G13" s="26"/>
      <c r="H13" s="26"/>
      <c r="I13" s="26"/>
      <c r="J13" s="26"/>
      <c r="K13" s="26"/>
    </row>
    <row r="14" spans="1:11" ht="15.75" customHeight="1" x14ac:dyDescent="0.3"/>
    <row r="15" spans="1:11" ht="63.75" customHeight="1" x14ac:dyDescent="0.3"/>
    <row r="16" spans="1:11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s="2" customFormat="1" x14ac:dyDescent="0.3"/>
    <row r="31" s="2" customFormat="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s="2" customFormat="1" x14ac:dyDescent="0.3"/>
    <row r="42" s="2" customFormat="1" ht="15.75" customHeight="1" x14ac:dyDescent="0.3"/>
    <row r="43" ht="15.75" customHeight="1" x14ac:dyDescent="0.3"/>
    <row r="44" ht="15.75" customHeight="1" x14ac:dyDescent="0.3"/>
    <row r="45" s="2" customFormat="1" x14ac:dyDescent="0.3"/>
    <row r="46" s="2" customFormat="1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28.5" customHeight="1" x14ac:dyDescent="0.3"/>
    <row r="55" ht="28.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3" s="2" customFormat="1" ht="15.75" customHeight="1" x14ac:dyDescent="0.3"/>
    <row r="64" ht="15.75" customHeight="1" x14ac:dyDescent="0.3"/>
    <row r="65" ht="15.75" customHeight="1" x14ac:dyDescent="0.3"/>
    <row r="66" ht="15.75" customHeight="1" x14ac:dyDescent="0.3"/>
    <row r="67" ht="29.25" customHeight="1" x14ac:dyDescent="0.3"/>
    <row r="68" ht="15.75" customHeight="1" x14ac:dyDescent="0.3"/>
    <row r="69" s="2" customFormat="1" x14ac:dyDescent="0.3"/>
    <row r="70" s="2" customFormat="1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30.75" customHeight="1" x14ac:dyDescent="0.3"/>
    <row r="77" s="2" customFormat="1" x14ac:dyDescent="0.3"/>
    <row r="78" s="2" customFormat="1" ht="15.75" customHeight="1" x14ac:dyDescent="0.3"/>
    <row r="79" ht="15.75" customHeight="1" x14ac:dyDescent="0.3"/>
    <row r="80" ht="15.75" customHeight="1" x14ac:dyDescent="0.3"/>
    <row r="81" spans="8:11" ht="15.75" customHeight="1" x14ac:dyDescent="0.3"/>
    <row r="82" spans="8:11" ht="15.75" customHeight="1" x14ac:dyDescent="0.3"/>
    <row r="83" spans="8:11" ht="15.75" customHeight="1" x14ac:dyDescent="0.3"/>
    <row r="84" spans="8:11" s="2" customFormat="1" x14ac:dyDescent="0.3"/>
    <row r="85" spans="8:11" s="2" customFormat="1" ht="15.75" customHeight="1" x14ac:dyDescent="0.3"/>
    <row r="86" spans="8:11" ht="15.75" customHeight="1" x14ac:dyDescent="0.3"/>
    <row r="87" spans="8:11" ht="15.75" customHeight="1" x14ac:dyDescent="0.3"/>
    <row r="88" spans="8:11" s="2" customFormat="1" x14ac:dyDescent="0.3"/>
    <row r="89" spans="8:11" s="2" customFormat="1" ht="15.75" customHeight="1" x14ac:dyDescent="0.3"/>
    <row r="90" spans="8:11" ht="15.75" customHeight="1" x14ac:dyDescent="0.3"/>
    <row r="92" spans="8:11" x14ac:dyDescent="0.3">
      <c r="H92" s="3"/>
      <c r="I92" s="3"/>
      <c r="J92" s="3"/>
      <c r="K92" s="3"/>
    </row>
    <row r="93" spans="8:11" x14ac:dyDescent="0.3">
      <c r="H93" s="3"/>
      <c r="I93" s="3"/>
      <c r="J93" s="3"/>
      <c r="K93" s="3"/>
    </row>
    <row r="94" spans="8:11" x14ac:dyDescent="0.3">
      <c r="H94" s="3"/>
      <c r="I94" s="3"/>
      <c r="J94" s="3"/>
      <c r="K94" s="3"/>
    </row>
    <row r="95" spans="8:11" x14ac:dyDescent="0.3">
      <c r="H95" s="3"/>
      <c r="I95" s="3"/>
      <c r="J95" s="3"/>
      <c r="K95" s="3"/>
    </row>
    <row r="96" spans="8:11" x14ac:dyDescent="0.3">
      <c r="H96" s="3"/>
      <c r="I96" s="3"/>
      <c r="J96" s="3"/>
      <c r="K96" s="3"/>
    </row>
    <row r="97" spans="8:11" x14ac:dyDescent="0.3">
      <c r="H97" s="3"/>
      <c r="I97" s="3"/>
      <c r="J97" s="3"/>
      <c r="K97" s="3"/>
    </row>
    <row r="98" spans="8:11" x14ac:dyDescent="0.3">
      <c r="H98" s="3"/>
      <c r="I98" s="3"/>
      <c r="J98" s="3"/>
      <c r="K98" s="3"/>
    </row>
    <row r="99" spans="8:11" x14ac:dyDescent="0.3">
      <c r="H99" s="3"/>
      <c r="I99" s="3"/>
      <c r="J99" s="3"/>
      <c r="K99" s="3"/>
    </row>
    <row r="100" spans="8:11" x14ac:dyDescent="0.3">
      <c r="H100" s="3"/>
      <c r="I100" s="3"/>
      <c r="J100" s="3"/>
      <c r="K100" s="3"/>
    </row>
    <row r="101" spans="8:11" x14ac:dyDescent="0.3">
      <c r="H101" s="3"/>
      <c r="I101" s="3"/>
      <c r="J101" s="3"/>
      <c r="K101" s="3"/>
    </row>
  </sheetData>
  <mergeCells count="27">
    <mergeCell ref="I7:K7"/>
    <mergeCell ref="I6:K6"/>
    <mergeCell ref="F6:H6"/>
    <mergeCell ref="I5:K5"/>
    <mergeCell ref="F5:H5"/>
    <mergeCell ref="F11:H11"/>
    <mergeCell ref="A5:E5"/>
    <mergeCell ref="A6:E6"/>
    <mergeCell ref="A7:E7"/>
    <mergeCell ref="A8:E8"/>
    <mergeCell ref="A9:E9"/>
    <mergeCell ref="F8:H8"/>
    <mergeCell ref="F7:H7"/>
    <mergeCell ref="A2:K3"/>
    <mergeCell ref="A10:E10"/>
    <mergeCell ref="A13:B13"/>
    <mergeCell ref="C13:K13"/>
    <mergeCell ref="F10:H10"/>
    <mergeCell ref="F9:H9"/>
    <mergeCell ref="A11:E11"/>
    <mergeCell ref="A12:E12"/>
    <mergeCell ref="I8:K8"/>
    <mergeCell ref="I10:K10"/>
    <mergeCell ref="I9:K9"/>
    <mergeCell ref="I11:K11"/>
    <mergeCell ref="I12:K12"/>
    <mergeCell ref="F12:H12"/>
  </mergeCells>
  <printOptions horizontalCentered="1"/>
  <pageMargins left="0.39370078740157483" right="0.39370078740157483" top="0.19685039370078741" bottom="1.0236220472440944" header="0.19685039370078741" footer="0.19685039370078741"/>
  <pageSetup paperSize="9" scale="94" orientation="portrait" r:id="rId1"/>
  <headerFooter>
    <oddFooter xml:space="preserve">&amp;C&amp;"-,Negrito"&amp;8Aoociação CHC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Plano Orçamentário</vt:lpstr>
      <vt:lpstr>Cronograma de Desembolso</vt:lpstr>
      <vt:lpstr>'Cronograma de Desembolso'!Titulos_de_impressao</vt:lpstr>
      <vt:lpstr>'Plano Orçamentário'!Titulos_de_impressao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André Valadão</cp:lastModifiedBy>
  <cp:lastPrinted>2025-07-25T13:51:08Z</cp:lastPrinted>
  <dcterms:created xsi:type="dcterms:W3CDTF">2025-05-28T15:10:56Z</dcterms:created>
  <dcterms:modified xsi:type="dcterms:W3CDTF">2025-07-30T02:05:23Z</dcterms:modified>
</cp:coreProperties>
</file>