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8"/>
  <workbookPr showObjects="none" codeName="EstaPastaDeTrabalho" defaultThemeVersion="202300"/>
  <mc:AlternateContent xmlns:mc="http://schemas.openxmlformats.org/markup-compatibility/2006">
    <mc:Choice Requires="x15">
      <x15ac:absPath xmlns:x15ac="http://schemas.microsoft.com/office/spreadsheetml/2010/11/ac" url="/Users/mario/Documents/Trabalho/Licitações/Botucatu/Edital de Chamamento Público 05:2025/Plano de Trabalho/"/>
    </mc:Choice>
  </mc:AlternateContent>
  <xr:revisionPtr revIDLastSave="0" documentId="13_ncr:1_{31FEBC66-F3A2-F943-8029-1E4D43D76DED}" xr6:coauthVersionLast="47" xr6:coauthVersionMax="47" xr10:uidLastSave="{00000000-0000-0000-0000-000000000000}"/>
  <bookViews>
    <workbookView xWindow="0" yWindow="680" windowWidth="29400" windowHeight="16640" xr2:uid="{1B92BED7-A665-C743-B53D-27448AA61592}"/>
  </bookViews>
  <sheets>
    <sheet name="Planilha de Cargos e Rem." sheetId="12" r:id="rId1"/>
    <sheet name="Dimensionamento de Pessoal" sheetId="15" r:id="rId2"/>
    <sheet name="Financeiro" sheetId="13" r:id="rId3"/>
    <sheet name="Cronograma de Desembolso" sheetId="5" r:id="rId4"/>
    <sheet name="Serviços Assistenciais" sheetId="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5" i="15" l="1"/>
  <c r="D75" i="15"/>
  <c r="E62" i="15"/>
  <c r="D62" i="15"/>
  <c r="D43" i="15"/>
  <c r="E43" i="15" s="1"/>
  <c r="F9" i="12"/>
  <c r="G6" i="12" l="1"/>
  <c r="G7" i="12" l="1"/>
  <c r="L9" i="12"/>
  <c r="M8" i="12"/>
  <c r="I8" i="12"/>
  <c r="J8" i="12"/>
  <c r="J23" i="12" s="1"/>
  <c r="L8" i="12"/>
  <c r="F23" i="12"/>
  <c r="I9" i="12"/>
  <c r="J9" i="12"/>
  <c r="H10" i="12"/>
  <c r="I10" i="12"/>
  <c r="J10" i="12"/>
  <c r="K10" i="12"/>
  <c r="L10" i="12"/>
  <c r="M10" i="12"/>
  <c r="C12" i="12"/>
  <c r="H12" i="12"/>
  <c r="O12" i="12" s="1"/>
  <c r="C13" i="12"/>
  <c r="H13" i="12"/>
  <c r="O13" i="12" s="1"/>
  <c r="C14" i="12"/>
  <c r="H14" i="12"/>
  <c r="O14" i="12" s="1"/>
  <c r="C15" i="12"/>
  <c r="H15" i="12"/>
  <c r="O15" i="12" s="1"/>
  <c r="C16" i="12"/>
  <c r="H16" i="12"/>
  <c r="O16" i="12" s="1"/>
  <c r="C17" i="12"/>
  <c r="H17" i="12"/>
  <c r="O17" i="12"/>
  <c r="H18" i="12"/>
  <c r="O18" i="12" s="1"/>
  <c r="H20" i="12"/>
  <c r="O20" i="12"/>
  <c r="H21" i="12"/>
  <c r="O21" i="12" s="1"/>
  <c r="D23" i="12"/>
  <c r="I23" i="12" l="1"/>
  <c r="G9" i="12"/>
  <c r="H9" i="12"/>
  <c r="H6" i="12"/>
  <c r="O6" i="12" s="1"/>
  <c r="N10" i="12"/>
  <c r="O10" i="12"/>
  <c r="H7" i="12"/>
  <c r="O7" i="12" s="1"/>
  <c r="G23" i="12"/>
  <c r="M9" i="12"/>
  <c r="M23" i="12" s="1"/>
  <c r="L23" i="12"/>
  <c r="G8" i="12"/>
  <c r="H8" i="12" s="1"/>
  <c r="K9" i="12"/>
  <c r="N9" i="12" s="1"/>
  <c r="K8" i="12"/>
  <c r="O9" i="12" l="1"/>
  <c r="K23" i="12"/>
  <c r="N8" i="12"/>
  <c r="N23" i="12" s="1"/>
  <c r="H23" i="12"/>
  <c r="O8" i="12" l="1"/>
  <c r="O23" i="12" s="1"/>
</calcChain>
</file>

<file path=xl/sharedStrings.xml><?xml version="1.0" encoding="utf-8"?>
<sst xmlns="http://schemas.openxmlformats.org/spreadsheetml/2006/main" count="325" uniqueCount="221">
  <si>
    <t>CLT</t>
  </si>
  <si>
    <t>Auxiliar de Serviços Gerais</t>
  </si>
  <si>
    <t>Auxiliar Veterinário</t>
  </si>
  <si>
    <t>Médico Veterinário</t>
  </si>
  <si>
    <t>PJ</t>
  </si>
  <si>
    <t>Recepcionista</t>
  </si>
  <si>
    <t>Recepção</t>
  </si>
  <si>
    <t>TOTAIS</t>
  </si>
  <si>
    <t>ITEM</t>
  </si>
  <si>
    <t>1.1</t>
  </si>
  <si>
    <t>1.2</t>
  </si>
  <si>
    <t>2.1</t>
  </si>
  <si>
    <t>3.1</t>
  </si>
  <si>
    <t>3.2</t>
  </si>
  <si>
    <t>4.1</t>
  </si>
  <si>
    <t>5.1</t>
  </si>
  <si>
    <t>5.2</t>
  </si>
  <si>
    <t>6.1</t>
  </si>
  <si>
    <t>6.2</t>
  </si>
  <si>
    <t>6.3</t>
  </si>
  <si>
    <t>6.4</t>
  </si>
  <si>
    <t>6.5</t>
  </si>
  <si>
    <t>6.6</t>
  </si>
  <si>
    <t>6.7</t>
  </si>
  <si>
    <t>8.1</t>
  </si>
  <si>
    <t>SERVIÇOS ASSISTENCIAIS</t>
  </si>
  <si>
    <t>QUANTIDADE MENSAL</t>
  </si>
  <si>
    <t>CONSULTAS</t>
  </si>
  <si>
    <t>Clínica médica</t>
  </si>
  <si>
    <t>DIAGNÓSTICO POR IMAGEM</t>
  </si>
  <si>
    <t>Ultrassonografia</t>
  </si>
  <si>
    <t>DIAGNÓSTICO LABORATORIAL</t>
  </si>
  <si>
    <t>ALT</t>
  </si>
  <si>
    <t>Creatinina</t>
  </si>
  <si>
    <t>5.3</t>
  </si>
  <si>
    <t>Fosfatase alcalina</t>
  </si>
  <si>
    <t>5.4</t>
  </si>
  <si>
    <t>5.5</t>
  </si>
  <si>
    <t>Urinálise</t>
  </si>
  <si>
    <t>PROCEDIMENTOS AMBULATORIAIS</t>
  </si>
  <si>
    <t>Abdominocentese</t>
  </si>
  <si>
    <t>Cistocentese</t>
  </si>
  <si>
    <t>Oxigenoterapia</t>
  </si>
  <si>
    <t>Toracocentese</t>
  </si>
  <si>
    <t>ADMINISTRAÇÃO DE MEDICAMENTOS</t>
  </si>
  <si>
    <t>Administração de medicação</t>
  </si>
  <si>
    <t>Fluidoterapia</t>
  </si>
  <si>
    <t>TOTAL DE SERVIÇOS ASSISTENCIAIS</t>
  </si>
  <si>
    <t>Cirurgião Geral</t>
  </si>
  <si>
    <t>Anestesista</t>
  </si>
  <si>
    <t>Suturas</t>
  </si>
  <si>
    <t>CARGO</t>
  </si>
  <si>
    <t>MODALIDADE DE CONTRATAÇÃO</t>
  </si>
  <si>
    <t>Cirurgia geral</t>
  </si>
  <si>
    <t>ANESTESIOLOGIA</t>
  </si>
  <si>
    <t>Procedimento anestésico</t>
  </si>
  <si>
    <t>Procedimento pré-anestésico</t>
  </si>
  <si>
    <t>7.1</t>
  </si>
  <si>
    <t>7.2</t>
  </si>
  <si>
    <t>Clínico Geral</t>
  </si>
  <si>
    <t>Responsável Técnico</t>
  </si>
  <si>
    <t>Cirurgia Geral</t>
  </si>
  <si>
    <t>Clínica Médica</t>
  </si>
  <si>
    <t>Coordenador</t>
  </si>
  <si>
    <t>INTERNAÇÃO</t>
  </si>
  <si>
    <t>Plantonista</t>
  </si>
  <si>
    <t>Especialista em Imagem</t>
  </si>
  <si>
    <t>5.6</t>
  </si>
  <si>
    <t>9.1</t>
  </si>
  <si>
    <t>Auxiliar de Limpeza</t>
  </si>
  <si>
    <t>Especialidades (cirurgia geral)</t>
  </si>
  <si>
    <t>CIRURGIAS</t>
  </si>
  <si>
    <t>Glicemia</t>
  </si>
  <si>
    <t>Hemograma</t>
  </si>
  <si>
    <t>Curativo</t>
  </si>
  <si>
    <t>Eutanásia</t>
  </si>
  <si>
    <t>Internação de animais</t>
  </si>
  <si>
    <t>MICROCHIPAGEM</t>
  </si>
  <si>
    <t>Microchipagem de cães e gatos</t>
  </si>
  <si>
    <t>DESCRIÇÃO</t>
  </si>
  <si>
    <t>SALÁRIO-BASE</t>
  </si>
  <si>
    <t>CARGA HORÁRIA SEMANAL</t>
  </si>
  <si>
    <t>VALE-ALIMENTAÇÃO</t>
  </si>
  <si>
    <t>VALE-TRANSPORTE</t>
  </si>
  <si>
    <t>1.1. Remuneração de pessoal (CLT)</t>
  </si>
  <si>
    <t>1.2. Benefícios</t>
  </si>
  <si>
    <t>1.3. Encargos sociais e contribuições</t>
  </si>
  <si>
    <t>VALE-REFEIÇÃO</t>
  </si>
  <si>
    <t>1.5. Honorários médico-veterinários</t>
  </si>
  <si>
    <t>ASSISTÊNCIA MÉDICA</t>
  </si>
  <si>
    <t>ASSISTÊNCIA ODONTOLÓGICA</t>
  </si>
  <si>
    <t>1.4. Provisões para substituição</t>
  </si>
  <si>
    <t>1. PESSOAL E REFLEXO</t>
  </si>
  <si>
    <t>2. MATERIAIS DE CONSUMO</t>
  </si>
  <si>
    <t>3. MATERIAL DE CONSUMO ASSISTENCIAL</t>
  </si>
  <si>
    <t>3.1. Drogas e medicamentos diversos</t>
  </si>
  <si>
    <t>3.2. Produtos médicos e de enfermagem diversos</t>
  </si>
  <si>
    <t>4. SERVIÇOS TERCEIRIZADOS</t>
  </si>
  <si>
    <t>4.1. Coleta de lixo hospitalar</t>
  </si>
  <si>
    <t>4.2. Contabilidade</t>
  </si>
  <si>
    <t>5. MANUTENÇÃO</t>
  </si>
  <si>
    <t>5.1. Manutenção de equipamentos de informática</t>
  </si>
  <si>
    <t>5.2. Manutenção de equipamentos diversos</t>
  </si>
  <si>
    <t>5.3. Manutenção de equipamentos médicos</t>
  </si>
  <si>
    <t>5.4. Manutenção predial e adequações (exceto as de responsabilidade do locatário)</t>
  </si>
  <si>
    <t>6. UTILIDADES PÚBLICAS</t>
  </si>
  <si>
    <t>6.1. Água e esgoto</t>
  </si>
  <si>
    <t>6.2. Força e luz</t>
  </si>
  <si>
    <t>6.3. Internet</t>
  </si>
  <si>
    <t>7. LOCAÇÕES</t>
  </si>
  <si>
    <t>7.1. Equipamentos de informática</t>
  </si>
  <si>
    <t>7.2. Equipamentos médico-hospitalares</t>
  </si>
  <si>
    <t>7.3. Imóvel</t>
  </si>
  <si>
    <t>4.7. Outros serviços de terceiros - pessoa jurídica (compras)</t>
  </si>
  <si>
    <t>4.8. Outros serviços de terceiros - pessoa jurídica (contratos)</t>
  </si>
  <si>
    <t>4.9. Outros serviços de terceiros - pessoa jurídica (medicina do trabalho)</t>
  </si>
  <si>
    <t>SUBTOTAL (1)</t>
  </si>
  <si>
    <t>SUBTOTAL (2)</t>
  </si>
  <si>
    <t>SUBTOTAL (3)</t>
  </si>
  <si>
    <t>SUBTOTAL (4)</t>
  </si>
  <si>
    <t>SUBTOTAL (5)</t>
  </si>
  <si>
    <t>SUBTOTAL (6)</t>
  </si>
  <si>
    <t>SUBTOTAL (7)</t>
  </si>
  <si>
    <t xml:space="preserve">        Vale-alimentação</t>
  </si>
  <si>
    <t xml:space="preserve">        Vale-refeição</t>
  </si>
  <si>
    <t xml:space="preserve">        Vale-transporte</t>
  </si>
  <si>
    <t xml:space="preserve">        Assistência médica</t>
  </si>
  <si>
    <t xml:space="preserve">        Assistência odontológica</t>
  </si>
  <si>
    <t xml:space="preserve">        INSS</t>
  </si>
  <si>
    <t xml:space="preserve">        FGTS</t>
  </si>
  <si>
    <t xml:space="preserve">        13º salário</t>
  </si>
  <si>
    <t xml:space="preserve">        Férias</t>
  </si>
  <si>
    <t xml:space="preserve">        Aviso-prévio</t>
  </si>
  <si>
    <t xml:space="preserve">        Multa rescisória do FGTS</t>
  </si>
  <si>
    <t>1.6. Médicos veterinários residentes (aprimorandos)</t>
  </si>
  <si>
    <t>VALOR MENSAL</t>
  </si>
  <si>
    <t>VALOR GLOBAL</t>
  </si>
  <si>
    <t xml:space="preserve">        PIS/COFINS</t>
  </si>
  <si>
    <t>4.3. Lavanderia</t>
  </si>
  <si>
    <t>4.4. Limpeza predial/jardinagem</t>
  </si>
  <si>
    <t>4.6. Serviços de tecnologia da informação</t>
  </si>
  <si>
    <t>4.10. Outros serviços de terceiros - pessoa jurídica (prestação de contas)</t>
  </si>
  <si>
    <t>4.11. Outros serviços de terceiros - pessoa jurídica (serviços de apoio diagnóstico e terapêutico - SADT)</t>
  </si>
  <si>
    <t>4.12. Outros serviços de terceiros - pessoa jurídica (telemedicina/teletriagem)</t>
  </si>
  <si>
    <t>4.5. Serviços de segurança e monitoramento</t>
  </si>
  <si>
    <t>QUANT.</t>
  </si>
  <si>
    <t>Auxiliar Veterinário - Plantonista</t>
  </si>
  <si>
    <t>TOTAL (1) + (2)</t>
  </si>
  <si>
    <t>INSALUBRIDADE (40%)</t>
  </si>
  <si>
    <t>ANEXO VI - PLANILHA DE CARGOS E REMUNERAÇÃO</t>
  </si>
  <si>
    <t>EQUIPE DE APOIO ADMINISTRATIVO E OPERACIONAL (CLT)</t>
  </si>
  <si>
    <t>EQUIPE DE ASSISTÊNCIA HOSPITALAR MULTIPROFISSIONAL (PJ)</t>
  </si>
  <si>
    <t>EQUIPE DE APRIMORANDOS (RESIDÊNCIA MÉDICO-VETERINÁRIA) (PJ)</t>
  </si>
  <si>
    <t>8.1. 1ª parcela do cronograma de desembolso</t>
  </si>
  <si>
    <t>8.2. 2ª parcela do cronograma de desembolso</t>
  </si>
  <si>
    <t>8. IMPLANTAÇÃO (PARCELAS ÚNICAS)</t>
  </si>
  <si>
    <t>TOTAL DO PLANO DE TRABALHO (1) + (2) + (3) + (4) + (5) + (6) + (7) + (8)</t>
  </si>
  <si>
    <t>SUBTOTAL DE IMPLANTAÇÃO (8)</t>
  </si>
  <si>
    <t>2.1. Gases Medicinais</t>
  </si>
  <si>
    <t xml:space="preserve">2.2. Gêneros alimentícios </t>
  </si>
  <si>
    <t>2.3. Material de escritório/expediente</t>
  </si>
  <si>
    <t>2.4. Material de higiene e limpeza</t>
  </si>
  <si>
    <t>2.5. Suprimentos de informática</t>
  </si>
  <si>
    <t>2.6. Uniformes e equipamentos de proteção individual (EPIs)</t>
  </si>
  <si>
    <t>ADICIONAL NOTURNO (30%)</t>
  </si>
  <si>
    <t>CRONOGRAMA DE DESEMBOLSO DA PARCERIA</t>
  </si>
  <si>
    <t>1ª Parcela</t>
  </si>
  <si>
    <t>2ª Parcela</t>
  </si>
  <si>
    <t>3ª Parcela</t>
  </si>
  <si>
    <t>4ª Parcela</t>
  </si>
  <si>
    <t>5ª Parcela</t>
  </si>
  <si>
    <t>6ª Parcela</t>
  </si>
  <si>
    <t>7ª Parcela</t>
  </si>
  <si>
    <t>8ª Parcela</t>
  </si>
  <si>
    <t>9ª Parcela</t>
  </si>
  <si>
    <t>10ª Parcela</t>
  </si>
  <si>
    <t>11ª Parcela</t>
  </si>
  <si>
    <t>12ª Parcela</t>
  </si>
  <si>
    <t>ATRIBUIÇÕES GERAIS</t>
  </si>
  <si>
    <t>QUALIFICAÇÃO MÍNIMA</t>
  </si>
  <si>
    <t>Executar atividades de limpeza, conservação e higienização dos ambientes, assegurando condições adequadas de uso em todos os setores da unidade.</t>
  </si>
  <si>
    <t>1º ou 2º grau completos.</t>
  </si>
  <si>
    <t>Executar atividades de limpeza, conservação e higienização em todos os setores da unidade, seguindo os protocolos de biossegurança e classificação das áreas (críticas, semicríticas e não críticas). Repor materiais de higiene, realizar a desinfecção de ambientes clínicos e acondicionar corretamente os resíduos conforme o PGRSS.</t>
  </si>
  <si>
    <t>Executar procedimentos de enfermagem veterinária sob supervisão direta do médico veterinário, bem como ser responsável pela organização, lavagem, esterilização e secagem de materiais clínico-cirúrgicos, garantindo a adequada assepsia na sala de esterilização.</t>
  </si>
  <si>
    <t>2º grau completo ou curso técnico.</t>
  </si>
  <si>
    <t>Coordenador Clínico</t>
  </si>
  <si>
    <t>Responsável pelo gerenciamento geral da unidade, coordenando equipes, supervisionando processos operacionais, administrativos e logísticos, garantindo o cumprimento dos objetivos institucionais e a eficiência na execução dos serviços.</t>
  </si>
  <si>
    <t>Superior completo em Medicina Veterinária, CRMV-SP ativo e regular.</t>
  </si>
  <si>
    <t>Profissional habilitado para realizar atendimentos clínicos, exames laboratoriais e de imagem, emitir diagnósticos, prescrever tratamentos, executar procedimentos cirúrgicos e elaborar laudos técnicos, incluindo boletins de óbito.</t>
  </si>
  <si>
    <t>Médico Veterinário Residente (Aprimorando)</t>
  </si>
  <si>
    <t>Profissional graduado em Medicina Veterinária, em processo de formação complementar prática e teórica, atuando sob supervisão em atividades assistenciais, diagnósticas e cirúrgicas, conforme o plano de residência ou aprimoramento, com foco no desenvolvimento técnico-científico e na qualificação especializada.</t>
  </si>
  <si>
    <t>Responsável por realizar o primeiro contato com o tutor do animal, conferir a documentação necessária para o atendimento, auxiliar na triagem inicial e prestar as orientações básicas sobre os serviços e fluxos da unidade.</t>
  </si>
  <si>
    <t>2º grau completo.</t>
  </si>
  <si>
    <t>Médico veterinário legalmente habilitado, inscrito no CRMV, responsável por garantir o correto funcionamento técnico, ético e sanitário da unidade, conforme dispõe a Resolução CFMV n.º 1.042/2013. Atua como responsável legal perante os órgãos de fiscalização, assegurando a conformidade dos serviços veterinários prestados.</t>
  </si>
  <si>
    <t>TIPO DE SERVIÇO</t>
  </si>
  <si>
    <t>HORAS SEMANAIS ESTIMADAS</t>
  </si>
  <si>
    <t>Limpeza hospitalar</t>
  </si>
  <si>
    <t>Serviços gerais e manejo de resíduos</t>
  </si>
  <si>
    <t>Auxílio ao médico veterinário</t>
  </si>
  <si>
    <t>Plantonista (internação)</t>
  </si>
  <si>
    <t>TOTAL DE COLABORADORES DE APOIO</t>
  </si>
  <si>
    <t>Equipe de apoio administrativo e operacional</t>
  </si>
  <si>
    <t>Coordenação da unidade</t>
  </si>
  <si>
    <t>TOTAL DE COLABORADORES</t>
  </si>
  <si>
    <t>Equipe de assistência hospitalar multiprofissional</t>
  </si>
  <si>
    <t>TOTAL DE APRIMORANDOS</t>
  </si>
  <si>
    <t>Equipe de aprimorandos (residência médico-veterinária)</t>
  </si>
  <si>
    <r>
      <rPr>
        <b/>
        <sz val="10"/>
        <color theme="1"/>
        <rFont val="Arial"/>
        <family val="2"/>
      </rPr>
      <t>Adicional noturno</t>
    </r>
    <r>
      <rPr>
        <sz val="10"/>
        <color theme="1"/>
        <rFont val="Arial"/>
        <family val="2"/>
      </rPr>
      <t>: correspondente a 30% (trinta por cento) sobre o valor do salário-base, conforme disposto na Cláusula Sétima da Convenção Coletiva de Trabalho vigente.</t>
    </r>
  </si>
  <si>
    <r>
      <rPr>
        <b/>
        <sz val="10"/>
        <color theme="1"/>
        <rFont val="Arial"/>
        <family val="2"/>
      </rPr>
      <t>Adicional de insalubridade</t>
    </r>
    <r>
      <rPr>
        <sz val="10"/>
        <color theme="1"/>
        <rFont val="Arial"/>
        <family val="2"/>
      </rPr>
      <t>: equivalente a 40% (quarenta por cento) calculado sobre o salário-mínimo nacional, observadas as condições ambientais de trabalho e a caracterização legal da função.</t>
    </r>
  </si>
  <si>
    <r>
      <rPr>
        <b/>
        <sz val="10"/>
        <color theme="1"/>
        <rFont val="Arial"/>
        <family val="2"/>
      </rPr>
      <t>Vale-alimentação</t>
    </r>
    <r>
      <rPr>
        <sz val="10"/>
        <color theme="1"/>
        <rFont val="Arial"/>
        <family val="2"/>
      </rPr>
      <t>: no valor de R$ 13,97 (treze reais e noventa e sete centavos) por dia útil, totalizando 22 (vinte e dois) dias mensais de referência.</t>
    </r>
  </si>
  <si>
    <r>
      <rPr>
        <b/>
        <sz val="10"/>
        <color theme="1"/>
        <rFont val="Arial"/>
        <family val="2"/>
      </rPr>
      <t>Vale-refeição</t>
    </r>
    <r>
      <rPr>
        <sz val="10"/>
        <color theme="1"/>
        <rFont val="Arial"/>
        <family val="2"/>
      </rPr>
      <t>: no valor de R$ 24,80 (vinte e quatro reais e oitenta centavos) por dia útil, considerando igualmente 22 (vinte e dois) dias trabalhados.</t>
    </r>
  </si>
  <si>
    <r>
      <rPr>
        <b/>
        <sz val="10"/>
        <color theme="1"/>
        <rFont val="Arial"/>
        <family val="2"/>
      </rPr>
      <t>Vale-transporte</t>
    </r>
    <r>
      <rPr>
        <sz val="10"/>
        <color theme="1"/>
        <rFont val="Arial"/>
        <family val="2"/>
      </rPr>
      <t>: fixado em R$ 20,45 (vinte reais e quarenta e cinco centavos) por dia, cobrindo integralmente os deslocamentos de ida e volta do colaborador ao local de trabalho.</t>
    </r>
  </si>
  <si>
    <r>
      <rPr>
        <b/>
        <sz val="10"/>
        <color theme="1"/>
        <rFont val="Arial"/>
        <family val="2"/>
      </rPr>
      <t>Assistência odontológica</t>
    </r>
    <r>
      <rPr>
        <sz val="10"/>
        <color theme="1"/>
        <rFont val="Arial"/>
        <family val="2"/>
      </rPr>
      <t>: no valor de R$ 17,96 (dezessete reais e noventa e seis centavos) por colaborador, conforme previsto na Cláusula Vigésima, inciso I, da Convenção Coletiva de Trabalho 2025/2026.</t>
    </r>
  </si>
  <si>
    <r>
      <rPr>
        <b/>
        <sz val="10"/>
        <color theme="1"/>
        <rFont val="Arial"/>
        <family val="2"/>
      </rPr>
      <t>Assistência médica</t>
    </r>
    <r>
      <rPr>
        <sz val="10"/>
        <color theme="1"/>
        <rFont val="Arial"/>
        <family val="2"/>
      </rPr>
      <t>: valor médio de R$ 150,00 (cento e cinquenta reais) por colaborador, assegurando cobertura básica de saúde aos integrantes da equipe.</t>
    </r>
  </si>
  <si>
    <r>
      <t>Finalidade</t>
    </r>
    <r>
      <rPr>
        <sz val="9"/>
        <color theme="1"/>
        <rFont val="Arial"/>
        <family val="2"/>
      </rPr>
      <t>: implantação</t>
    </r>
  </si>
  <si>
    <r>
      <t>Finalidade</t>
    </r>
    <r>
      <rPr>
        <sz val="9"/>
        <color theme="1"/>
        <rFont val="Arial"/>
        <family val="2"/>
      </rPr>
      <t>: custeio</t>
    </r>
  </si>
  <si>
    <t>TOTAL DOS RECURSOS FINANCEIROS (ANUAL) R$ 2.397.480,00 (dois milhões trezentos e noventa e sete mil quatrocentos e oitenta reais)</t>
  </si>
  <si>
    <t>TOTAL DE CUSTEIO MENSAL (1) + (2) + (3) + (4) + (5) + (6) + (7)</t>
  </si>
  <si>
    <t>ANEXO VII - DIMENSIONAMENTO DE PESSOAL</t>
  </si>
  <si>
    <t>ANEXO VIII - PLANO ORÇAMENTÁRIO DE CUSTEIO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</si>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</sst>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2"/>
      <color theme="1"/>
      <name val="Aptos Narrow"/>
      <family val="2"/>
      <scheme val="minor"/>
    </font>
    <font>
      <b/>
      <sz val="9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E8E8E8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43" fontId="3" fillId="0" borderId="0" xfId="0" applyNumberFormat="1" applyFont="1" applyAlignment="1">
      <alignment vertical="center"/>
    </xf>
    <xf numFmtId="43" fontId="3" fillId="0" borderId="5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3" fontId="4" fillId="4" borderId="8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vertical="center"/>
    </xf>
    <xf numFmtId="43" fontId="2" fillId="3" borderId="0" xfId="0" applyNumberFormat="1" applyFont="1" applyFill="1" applyAlignment="1">
      <alignment vertical="center"/>
    </xf>
    <xf numFmtId="43" fontId="2" fillId="3" borderId="5" xfId="0" applyNumberFormat="1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43" fontId="2" fillId="0" borderId="0" xfId="0" applyNumberFormat="1" applyFont="1" applyAlignment="1">
      <alignment vertical="center"/>
    </xf>
    <xf numFmtId="43" fontId="2" fillId="0" borderId="5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6" borderId="4" xfId="0" applyFont="1" applyFill="1" applyBorder="1" applyAlignment="1">
      <alignment horizontal="right" vertical="center"/>
    </xf>
    <xf numFmtId="43" fontId="2" fillId="6" borderId="0" xfId="0" applyNumberFormat="1" applyFont="1" applyFill="1" applyAlignment="1">
      <alignment vertical="center"/>
    </xf>
    <xf numFmtId="43" fontId="2" fillId="6" borderId="5" xfId="0" applyNumberFormat="1" applyFont="1" applyFill="1" applyBorder="1" applyAlignment="1">
      <alignment vertical="center"/>
    </xf>
    <xf numFmtId="0" fontId="2" fillId="2" borderId="6" xfId="0" applyFont="1" applyFill="1" applyBorder="1" applyAlignment="1">
      <alignment horizontal="right" vertical="center"/>
    </xf>
    <xf numFmtId="43" fontId="2" fillId="2" borderId="7" xfId="0" applyNumberFormat="1" applyFont="1" applyFill="1" applyBorder="1" applyAlignment="1">
      <alignment horizontal="center" vertical="center"/>
    </xf>
    <xf numFmtId="43" fontId="2" fillId="2" borderId="8" xfId="0" applyNumberFormat="1" applyFont="1" applyFill="1" applyBorder="1" applyAlignment="1">
      <alignment horizontal="center" vertical="center"/>
    </xf>
    <xf numFmtId="0" fontId="3" fillId="0" borderId="0" xfId="0" applyFont="1" applyBorder="1"/>
    <xf numFmtId="0" fontId="2" fillId="0" borderId="0" xfId="0" applyFont="1" applyFill="1" applyBorder="1" applyAlignment="1">
      <alignment horizontal="right" vertical="center"/>
    </xf>
    <xf numFmtId="43" fontId="2" fillId="0" borderId="0" xfId="0" applyNumberFormat="1" applyFont="1" applyFill="1" applyAlignment="1">
      <alignment horizontal="center" vertical="center"/>
    </xf>
    <xf numFmtId="43" fontId="2" fillId="0" borderId="0" xfId="0" applyNumberFormat="1" applyFont="1" applyFill="1" applyBorder="1" applyAlignment="1">
      <alignment horizontal="center" vertical="center"/>
    </xf>
    <xf numFmtId="43" fontId="3" fillId="0" borderId="0" xfId="0" applyNumberFormat="1" applyFont="1" applyBorder="1" applyAlignment="1">
      <alignment vertical="center"/>
    </xf>
    <xf numFmtId="43" fontId="3" fillId="0" borderId="0" xfId="0" applyNumberFormat="1" applyFont="1"/>
    <xf numFmtId="0" fontId="1" fillId="4" borderId="0" xfId="0" applyFont="1" applyFill="1" applyBorder="1" applyAlignment="1">
      <alignment horizontal="justify" vertical="center" wrapText="1"/>
    </xf>
    <xf numFmtId="0" fontId="8" fillId="0" borderId="0" xfId="0" applyFont="1"/>
    <xf numFmtId="0" fontId="9" fillId="10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justify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justify" vertical="center" wrapText="1"/>
    </xf>
    <xf numFmtId="0" fontId="1" fillId="4" borderId="14" xfId="0" applyFont="1" applyFill="1" applyBorder="1" applyAlignment="1">
      <alignment horizontal="justify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4" fontId="6" fillId="0" borderId="13" xfId="0" applyNumberFormat="1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center" vertical="center" wrapText="1"/>
    </xf>
    <xf numFmtId="4" fontId="6" fillId="0" borderId="14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3" fillId="0" borderId="0" xfId="0" applyFont="1" applyFill="1"/>
    <xf numFmtId="43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/>
    <xf numFmtId="0" fontId="2" fillId="2" borderId="18" xfId="0" applyFont="1" applyFill="1" applyBorder="1" applyAlignment="1">
      <alignment horizontal="right" vertical="center"/>
    </xf>
    <xf numFmtId="43" fontId="2" fillId="2" borderId="19" xfId="0" applyNumberFormat="1" applyFont="1" applyFill="1" applyBorder="1" applyAlignment="1">
      <alignment horizontal="center" vertical="center"/>
    </xf>
    <xf numFmtId="43" fontId="2" fillId="2" borderId="20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43" fontId="2" fillId="3" borderId="11" xfId="0" applyNumberFormat="1" applyFont="1" applyFill="1" applyBorder="1" applyAlignment="1">
      <alignment horizontal="center" vertical="center"/>
    </xf>
    <xf numFmtId="43" fontId="2" fillId="3" borderId="12" xfId="0" applyNumberFormat="1" applyFont="1" applyFill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43" fontId="3" fillId="0" borderId="14" xfId="0" applyNumberFormat="1" applyFont="1" applyBorder="1" applyAlignment="1">
      <alignment vertical="center"/>
    </xf>
    <xf numFmtId="0" fontId="2" fillId="6" borderId="15" xfId="0" applyFont="1" applyFill="1" applyBorder="1" applyAlignment="1">
      <alignment horizontal="right" vertical="center"/>
    </xf>
    <xf numFmtId="43" fontId="3" fillId="6" borderId="16" xfId="0" applyNumberFormat="1" applyFont="1" applyFill="1" applyBorder="1" applyAlignment="1">
      <alignment vertical="center"/>
    </xf>
    <xf numFmtId="43" fontId="3" fillId="6" borderId="17" xfId="0" applyNumberFormat="1" applyFont="1" applyFill="1" applyBorder="1" applyAlignment="1">
      <alignment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 wrapText="1"/>
    </xf>
    <xf numFmtId="0" fontId="2" fillId="9" borderId="11" xfId="0" applyFont="1" applyFill="1" applyBorder="1" applyAlignment="1">
      <alignment vertical="center"/>
    </xf>
    <xf numFmtId="49" fontId="2" fillId="8" borderId="11" xfId="0" applyNumberFormat="1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49" fontId="2" fillId="3" borderId="0" xfId="0" applyNumberFormat="1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49" fontId="3" fillId="0" borderId="13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43" fontId="3" fillId="0" borderId="0" xfId="0" applyNumberFormat="1" applyFont="1" applyBorder="1" applyAlignment="1">
      <alignment horizontal="right" vertical="center"/>
    </xf>
    <xf numFmtId="49" fontId="2" fillId="3" borderId="13" xfId="0" applyNumberFormat="1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/>
    </xf>
    <xf numFmtId="43" fontId="3" fillId="3" borderId="0" xfId="0" applyNumberFormat="1" applyFont="1" applyFill="1" applyBorder="1" applyAlignment="1">
      <alignment vertical="center"/>
    </xf>
    <xf numFmtId="43" fontId="3" fillId="3" borderId="0" xfId="0" applyNumberFormat="1" applyFont="1" applyFill="1" applyBorder="1" applyAlignment="1">
      <alignment horizontal="right" vertical="center"/>
    </xf>
    <xf numFmtId="43" fontId="3" fillId="3" borderId="14" xfId="0" applyNumberFormat="1" applyFont="1" applyFill="1" applyBorder="1" applyAlignment="1">
      <alignment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43" fontId="2" fillId="7" borderId="16" xfId="0" applyNumberFormat="1" applyFont="1" applyFill="1" applyBorder="1" applyAlignment="1">
      <alignment vertical="center"/>
    </xf>
    <xf numFmtId="43" fontId="2" fillId="7" borderId="17" xfId="0" applyNumberFormat="1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9" fillId="10" borderId="18" xfId="0" applyFont="1" applyFill="1" applyBorder="1" applyAlignment="1">
      <alignment horizontal="center" vertical="center" wrapText="1"/>
    </xf>
    <xf numFmtId="0" fontId="9" fillId="10" borderId="19" xfId="0" applyFont="1" applyFill="1" applyBorder="1" applyAlignment="1">
      <alignment horizontal="center" vertical="center" wrapText="1"/>
    </xf>
    <xf numFmtId="0" fontId="9" fillId="10" borderId="20" xfId="0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right"/>
    </xf>
    <xf numFmtId="43" fontId="11" fillId="6" borderId="16" xfId="0" applyNumberFormat="1" applyFont="1" applyFill="1" applyBorder="1"/>
    <xf numFmtId="43" fontId="11" fillId="6" borderId="17" xfId="0" applyNumberFormat="1" applyFont="1" applyFill="1" applyBorder="1"/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vertical="center"/>
    </xf>
    <xf numFmtId="43" fontId="11" fillId="3" borderId="0" xfId="0" applyNumberFormat="1" applyFont="1" applyFill="1" applyAlignment="1">
      <alignment vertical="center"/>
    </xf>
    <xf numFmtId="43" fontId="11" fillId="3" borderId="5" xfId="0" applyNumberFormat="1" applyFont="1" applyFill="1" applyBorder="1" applyAlignment="1">
      <alignment vertical="center"/>
    </xf>
    <xf numFmtId="0" fontId="11" fillId="0" borderId="4" xfId="0" applyFont="1" applyBorder="1" applyAlignment="1">
      <alignment vertical="center"/>
    </xf>
    <xf numFmtId="43" fontId="11" fillId="0" borderId="0" xfId="0" applyNumberFormat="1" applyFont="1" applyAlignment="1">
      <alignment vertical="center"/>
    </xf>
    <xf numFmtId="43" fontId="11" fillId="0" borderId="5" xfId="0" applyNumberFormat="1" applyFont="1" applyBorder="1" applyAlignment="1">
      <alignment vertical="center"/>
    </xf>
    <xf numFmtId="0" fontId="8" fillId="0" borderId="4" xfId="0" applyFont="1" applyBorder="1" applyAlignment="1">
      <alignment vertical="center"/>
    </xf>
    <xf numFmtId="43" fontId="8" fillId="0" borderId="0" xfId="0" applyNumberFormat="1" applyFont="1" applyAlignment="1">
      <alignment vertical="center"/>
    </xf>
    <xf numFmtId="43" fontId="8" fillId="0" borderId="5" xfId="0" applyNumberFormat="1" applyFont="1" applyBorder="1" applyAlignment="1">
      <alignment vertical="center"/>
    </xf>
    <xf numFmtId="43" fontId="11" fillId="3" borderId="0" xfId="0" applyNumberFormat="1" applyFont="1" applyFill="1" applyBorder="1" applyAlignment="1">
      <alignment vertical="center"/>
    </xf>
    <xf numFmtId="43" fontId="11" fillId="3" borderId="14" xfId="0" applyNumberFormat="1" applyFont="1" applyFill="1" applyBorder="1" applyAlignment="1">
      <alignment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vertical="center"/>
    </xf>
    <xf numFmtId="43" fontId="11" fillId="6" borderId="16" xfId="0" applyNumberFormat="1" applyFont="1" applyFill="1" applyBorder="1" applyAlignment="1">
      <alignment horizontal="right"/>
    </xf>
    <xf numFmtId="43" fontId="11" fillId="6" borderId="17" xfId="0" applyNumberFormat="1" applyFont="1" applyFill="1" applyBorder="1" applyAlignment="1">
      <alignment horizontal="right"/>
    </xf>
    <xf numFmtId="0" fontId="8" fillId="0" borderId="13" xfId="0" applyFont="1" applyBorder="1" applyAlignment="1">
      <alignment vertical="center"/>
    </xf>
    <xf numFmtId="43" fontId="8" fillId="0" borderId="0" xfId="0" applyNumberFormat="1" applyFont="1" applyBorder="1" applyAlignment="1">
      <alignment vertical="center"/>
    </xf>
    <xf numFmtId="43" fontId="8" fillId="0" borderId="14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F9F9"/>
      <color rgb="FFC2C4C4"/>
      <color rgb="FFD5FC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0DEE9-1F63-9D46-94D7-24A0E4E053DD}">
  <sheetPr codeName="Planilha3"/>
  <dimension ref="B3:O31"/>
  <sheetViews>
    <sheetView showGridLines="0" tabSelected="1" zoomScale="88" zoomScaleNormal="150" workbookViewId="0">
      <selection activeCell="S12" sqref="S12"/>
    </sheetView>
  </sheetViews>
  <sheetFormatPr baseColWidth="10" defaultRowHeight="13" x14ac:dyDescent="0.15"/>
  <cols>
    <col min="1" max="1" width="10.83203125" style="2"/>
    <col min="2" max="2" width="25.33203125" style="2" customWidth="1"/>
    <col min="3" max="3" width="10.33203125" style="2" customWidth="1"/>
    <col min="4" max="4" width="7.5" style="2" customWidth="1"/>
    <col min="5" max="5" width="12.6640625" style="2" bestFit="1" customWidth="1"/>
    <col min="6" max="6" width="10.83203125" style="2"/>
    <col min="7" max="7" width="15.33203125" style="2" bestFit="1" customWidth="1"/>
    <col min="8" max="8" width="12.33203125" style="2" bestFit="1" customWidth="1"/>
    <col min="9" max="11" width="13.5" style="2" customWidth="1"/>
    <col min="12" max="12" width="14.83203125" style="2" customWidth="1"/>
    <col min="13" max="13" width="13" style="2" customWidth="1"/>
    <col min="14" max="14" width="12.1640625" style="2" customWidth="1"/>
    <col min="15" max="15" width="16.5" style="2" customWidth="1"/>
    <col min="16" max="16384" width="10.83203125" style="2"/>
  </cols>
  <sheetData>
    <row r="3" spans="2:15" ht="31" customHeight="1" x14ac:dyDescent="0.15">
      <c r="B3" s="1" t="s">
        <v>149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2:15" ht="42" x14ac:dyDescent="0.15">
      <c r="B4" s="82" t="s">
        <v>51</v>
      </c>
      <c r="C4" s="83" t="s">
        <v>81</v>
      </c>
      <c r="D4" s="84" t="s">
        <v>145</v>
      </c>
      <c r="E4" s="85" t="s">
        <v>80</v>
      </c>
      <c r="F4" s="85" t="s">
        <v>164</v>
      </c>
      <c r="G4" s="85" t="s">
        <v>148</v>
      </c>
      <c r="H4" s="86" t="s">
        <v>116</v>
      </c>
      <c r="I4" s="87" t="s">
        <v>82</v>
      </c>
      <c r="J4" s="87" t="s">
        <v>87</v>
      </c>
      <c r="K4" s="87" t="s">
        <v>83</v>
      </c>
      <c r="L4" s="87" t="s">
        <v>90</v>
      </c>
      <c r="M4" s="87" t="s">
        <v>89</v>
      </c>
      <c r="N4" s="88" t="s">
        <v>117</v>
      </c>
      <c r="O4" s="89" t="s">
        <v>147</v>
      </c>
    </row>
    <row r="5" spans="2:15" ht="21" customHeight="1" x14ac:dyDescent="0.15">
      <c r="B5" s="90" t="s">
        <v>150</v>
      </c>
      <c r="C5" s="91"/>
      <c r="D5" s="92"/>
      <c r="E5" s="91"/>
      <c r="F5" s="91"/>
      <c r="G5" s="92"/>
      <c r="H5" s="93"/>
      <c r="I5" s="94"/>
      <c r="J5" s="94"/>
      <c r="K5" s="94"/>
      <c r="L5" s="94"/>
      <c r="M5" s="94"/>
      <c r="N5" s="92"/>
      <c r="O5" s="95"/>
    </row>
    <row r="6" spans="2:15" s="5" customFormat="1" ht="21" customHeight="1" x14ac:dyDescent="0.2">
      <c r="B6" s="96" t="s">
        <v>69</v>
      </c>
      <c r="C6" s="97">
        <v>44</v>
      </c>
      <c r="D6" s="97">
        <v>1</v>
      </c>
      <c r="E6" s="40">
        <v>1643</v>
      </c>
      <c r="F6" s="98">
        <v>0</v>
      </c>
      <c r="G6" s="40">
        <f>1518*40%</f>
        <v>607.20000000000005</v>
      </c>
      <c r="H6" s="40">
        <f>SUM(E6:G6)*D6</f>
        <v>2250.1999999999998</v>
      </c>
      <c r="I6" s="40">
        <v>307.54000000000002</v>
      </c>
      <c r="J6" s="40">
        <v>545.6</v>
      </c>
      <c r="K6" s="40">
        <v>450</v>
      </c>
      <c r="L6" s="40">
        <v>17.96</v>
      </c>
      <c r="M6" s="40">
        <v>150</v>
      </c>
      <c r="N6" s="40">
        <v>1471.1000000000001</v>
      </c>
      <c r="O6" s="78">
        <f>SUM(H6,N6)</f>
        <v>3721.3</v>
      </c>
    </row>
    <row r="7" spans="2:15" s="5" customFormat="1" ht="21" customHeight="1" x14ac:dyDescent="0.2">
      <c r="B7" s="96" t="s">
        <v>1</v>
      </c>
      <c r="C7" s="97">
        <v>44</v>
      </c>
      <c r="D7" s="97">
        <v>1</v>
      </c>
      <c r="E7" s="40">
        <v>1643</v>
      </c>
      <c r="F7" s="98">
        <v>0</v>
      </c>
      <c r="G7" s="40">
        <f>$G$6</f>
        <v>607.20000000000005</v>
      </c>
      <c r="H7" s="40">
        <f t="shared" ref="H7:H10" si="0">SUM(E7:G7)*D7</f>
        <v>2250.1999999999998</v>
      </c>
      <c r="I7" s="40">
        <v>307.54000000000002</v>
      </c>
      <c r="J7" s="40">
        <v>545.6</v>
      </c>
      <c r="K7" s="40">
        <v>450</v>
      </c>
      <c r="L7" s="40">
        <v>17.96</v>
      </c>
      <c r="M7" s="40">
        <v>150</v>
      </c>
      <c r="N7" s="40">
        <v>1471.1000000000001</v>
      </c>
      <c r="O7" s="78">
        <f t="shared" ref="O7:O10" si="1">SUM(H7,N7)</f>
        <v>3721.3</v>
      </c>
    </row>
    <row r="8" spans="2:15" s="5" customFormat="1" ht="21" customHeight="1" x14ac:dyDescent="0.2">
      <c r="B8" s="96" t="s">
        <v>2</v>
      </c>
      <c r="C8" s="97">
        <v>44</v>
      </c>
      <c r="D8" s="97">
        <v>2</v>
      </c>
      <c r="E8" s="40">
        <v>2135.69</v>
      </c>
      <c r="F8" s="98">
        <v>0</v>
      </c>
      <c r="G8" s="40">
        <f t="shared" ref="G8:G9" si="2">$G$6</f>
        <v>607.20000000000005</v>
      </c>
      <c r="H8" s="40">
        <f t="shared" si="0"/>
        <v>5485.7800000000007</v>
      </c>
      <c r="I8" s="40">
        <f>I7*2</f>
        <v>615.08000000000004</v>
      </c>
      <c r="J8" s="40">
        <f t="shared" ref="J8:M8" si="3">J7*2</f>
        <v>1091.2</v>
      </c>
      <c r="K8" s="40">
        <f t="shared" si="3"/>
        <v>900</v>
      </c>
      <c r="L8" s="40">
        <f t="shared" si="3"/>
        <v>35.92</v>
      </c>
      <c r="M8" s="40">
        <f t="shared" si="3"/>
        <v>300</v>
      </c>
      <c r="N8" s="40">
        <f t="shared" ref="N7:N10" si="4">SUM(I8:M8)</f>
        <v>2942.2000000000003</v>
      </c>
      <c r="O8" s="78">
        <f t="shared" si="1"/>
        <v>8427.9800000000014</v>
      </c>
    </row>
    <row r="9" spans="2:15" s="5" customFormat="1" ht="21" customHeight="1" x14ac:dyDescent="0.2">
      <c r="B9" s="96" t="s">
        <v>146</v>
      </c>
      <c r="C9" s="97">
        <v>42</v>
      </c>
      <c r="D9" s="97">
        <v>2</v>
      </c>
      <c r="E9" s="40">
        <v>2135.69</v>
      </c>
      <c r="F9" s="98">
        <f>((E9/220)*0.3*(8*5*4.33))</f>
        <v>504.41114727272719</v>
      </c>
      <c r="G9" s="40">
        <f t="shared" si="2"/>
        <v>607.20000000000005</v>
      </c>
      <c r="H9" s="40">
        <f t="shared" si="0"/>
        <v>6494.6022945454552</v>
      </c>
      <c r="I9" s="40">
        <f>I7*2</f>
        <v>615.08000000000004</v>
      </c>
      <c r="J9" s="40">
        <f t="shared" ref="J9:M9" si="5">J7*2</f>
        <v>1091.2</v>
      </c>
      <c r="K9" s="40">
        <f t="shared" si="5"/>
        <v>900</v>
      </c>
      <c r="L9" s="40">
        <f t="shared" si="5"/>
        <v>35.92</v>
      </c>
      <c r="M9" s="40">
        <f t="shared" si="5"/>
        <v>300</v>
      </c>
      <c r="N9" s="40">
        <f t="shared" si="4"/>
        <v>2942.2000000000003</v>
      </c>
      <c r="O9" s="78">
        <f t="shared" si="1"/>
        <v>9436.8022945454559</v>
      </c>
    </row>
    <row r="10" spans="2:15" s="5" customFormat="1" ht="21" customHeight="1" x14ac:dyDescent="0.2">
      <c r="B10" s="96" t="s">
        <v>5</v>
      </c>
      <c r="C10" s="97">
        <v>44</v>
      </c>
      <c r="D10" s="97">
        <v>2</v>
      </c>
      <c r="E10" s="40">
        <v>1836.7</v>
      </c>
      <c r="F10" s="98">
        <v>0</v>
      </c>
      <c r="G10" s="40">
        <v>0</v>
      </c>
      <c r="H10" s="40">
        <f t="shared" si="0"/>
        <v>3673.4</v>
      </c>
      <c r="I10" s="40">
        <f>I7*2</f>
        <v>615.08000000000004</v>
      </c>
      <c r="J10" s="40">
        <f t="shared" ref="J10:M10" si="6">J7*2</f>
        <v>1091.2</v>
      </c>
      <c r="K10" s="40">
        <f t="shared" si="6"/>
        <v>900</v>
      </c>
      <c r="L10" s="40">
        <f t="shared" si="6"/>
        <v>35.92</v>
      </c>
      <c r="M10" s="40">
        <f t="shared" si="6"/>
        <v>300</v>
      </c>
      <c r="N10" s="40">
        <f t="shared" si="4"/>
        <v>2942.2000000000003</v>
      </c>
      <c r="O10" s="78">
        <f t="shared" si="1"/>
        <v>6615.6</v>
      </c>
    </row>
    <row r="11" spans="2:15" s="5" customFormat="1" ht="21" customHeight="1" x14ac:dyDescent="0.2">
      <c r="B11" s="99" t="s">
        <v>151</v>
      </c>
      <c r="C11" s="100"/>
      <c r="D11" s="100"/>
      <c r="E11" s="101"/>
      <c r="F11" s="102"/>
      <c r="G11" s="101"/>
      <c r="H11" s="101"/>
      <c r="I11" s="101"/>
      <c r="J11" s="101"/>
      <c r="K11" s="101"/>
      <c r="L11" s="101"/>
      <c r="M11" s="101"/>
      <c r="N11" s="101"/>
      <c r="O11" s="103"/>
    </row>
    <row r="12" spans="2:15" s="5" customFormat="1" ht="21" customHeight="1" x14ac:dyDescent="0.2">
      <c r="B12" s="96" t="s">
        <v>49</v>
      </c>
      <c r="C12" s="97">
        <f>4*5</f>
        <v>20</v>
      </c>
      <c r="D12" s="97">
        <v>1</v>
      </c>
      <c r="E12" s="40">
        <v>2520</v>
      </c>
      <c r="F12" s="98">
        <v>0</v>
      </c>
      <c r="G12" s="40">
        <v>0</v>
      </c>
      <c r="H12" s="40">
        <f t="shared" ref="H12:H21" si="7">SUM(E12:G12)*D12</f>
        <v>2520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78">
        <f t="shared" ref="O12:O21" si="8">SUM(H12,N12)</f>
        <v>2520</v>
      </c>
    </row>
    <row r="13" spans="2:15" s="5" customFormat="1" ht="21" customHeight="1" x14ac:dyDescent="0.2">
      <c r="B13" s="96" t="s">
        <v>48</v>
      </c>
      <c r="C13" s="97">
        <f>4*5</f>
        <v>20</v>
      </c>
      <c r="D13" s="97">
        <v>1</v>
      </c>
      <c r="E13" s="40">
        <v>2520</v>
      </c>
      <c r="F13" s="98">
        <v>0</v>
      </c>
      <c r="G13" s="40">
        <v>0</v>
      </c>
      <c r="H13" s="40">
        <f t="shared" si="7"/>
        <v>2520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78">
        <f t="shared" si="8"/>
        <v>2520</v>
      </c>
    </row>
    <row r="14" spans="2:15" s="5" customFormat="1" ht="21" customHeight="1" x14ac:dyDescent="0.2">
      <c r="B14" s="96" t="s">
        <v>59</v>
      </c>
      <c r="C14" s="97">
        <f>8*5</f>
        <v>40</v>
      </c>
      <c r="D14" s="97">
        <v>3</v>
      </c>
      <c r="E14" s="40">
        <v>5040</v>
      </c>
      <c r="F14" s="98">
        <v>0</v>
      </c>
      <c r="G14" s="40">
        <v>0</v>
      </c>
      <c r="H14" s="40">
        <f t="shared" si="7"/>
        <v>15120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78">
        <f t="shared" si="8"/>
        <v>15120</v>
      </c>
    </row>
    <row r="15" spans="2:15" s="5" customFormat="1" ht="21" customHeight="1" x14ac:dyDescent="0.2">
      <c r="B15" s="96" t="s">
        <v>63</v>
      </c>
      <c r="C15" s="97">
        <f>8*5</f>
        <v>40</v>
      </c>
      <c r="D15" s="97">
        <v>1</v>
      </c>
      <c r="E15" s="40">
        <v>7000</v>
      </c>
      <c r="F15" s="98">
        <v>0</v>
      </c>
      <c r="G15" s="40">
        <v>0</v>
      </c>
      <c r="H15" s="40">
        <f t="shared" si="7"/>
        <v>7000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78">
        <f t="shared" si="8"/>
        <v>7000</v>
      </c>
    </row>
    <row r="16" spans="2:15" s="5" customFormat="1" ht="21" customHeight="1" x14ac:dyDescent="0.2">
      <c r="B16" s="96" t="s">
        <v>66</v>
      </c>
      <c r="C16" s="97">
        <f>2*5</f>
        <v>10</v>
      </c>
      <c r="D16" s="97">
        <v>1</v>
      </c>
      <c r="E16" s="40">
        <v>1260</v>
      </c>
      <c r="F16" s="98">
        <v>0</v>
      </c>
      <c r="G16" s="40">
        <v>0</v>
      </c>
      <c r="H16" s="40">
        <f t="shared" si="7"/>
        <v>1260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78">
        <f t="shared" si="8"/>
        <v>1260</v>
      </c>
    </row>
    <row r="17" spans="2:15" s="5" customFormat="1" ht="21" customHeight="1" x14ac:dyDescent="0.2">
      <c r="B17" s="96" t="s">
        <v>65</v>
      </c>
      <c r="C17" s="97">
        <f>42</f>
        <v>42</v>
      </c>
      <c r="D17" s="97">
        <v>2</v>
      </c>
      <c r="E17" s="40">
        <v>5400</v>
      </c>
      <c r="F17" s="98">
        <v>0</v>
      </c>
      <c r="G17" s="40">
        <v>0</v>
      </c>
      <c r="H17" s="40">
        <f t="shared" si="7"/>
        <v>10800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78">
        <f t="shared" si="8"/>
        <v>10800</v>
      </c>
    </row>
    <row r="18" spans="2:15" s="5" customFormat="1" ht="21" customHeight="1" x14ac:dyDescent="0.2">
      <c r="B18" s="96" t="s">
        <v>60</v>
      </c>
      <c r="C18" s="97">
        <v>20</v>
      </c>
      <c r="D18" s="97">
        <v>1</v>
      </c>
      <c r="E18" s="40">
        <v>2000</v>
      </c>
      <c r="F18" s="98">
        <v>0</v>
      </c>
      <c r="G18" s="40">
        <v>0</v>
      </c>
      <c r="H18" s="40">
        <f t="shared" si="7"/>
        <v>2000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78">
        <f t="shared" si="8"/>
        <v>2000</v>
      </c>
    </row>
    <row r="19" spans="2:15" s="5" customFormat="1" ht="21" customHeight="1" x14ac:dyDescent="0.2">
      <c r="B19" s="99" t="s">
        <v>152</v>
      </c>
      <c r="C19" s="100"/>
      <c r="D19" s="100"/>
      <c r="E19" s="101"/>
      <c r="F19" s="102"/>
      <c r="G19" s="101"/>
      <c r="H19" s="101"/>
      <c r="I19" s="101"/>
      <c r="J19" s="101"/>
      <c r="K19" s="101"/>
      <c r="L19" s="101"/>
      <c r="M19" s="101"/>
      <c r="N19" s="101"/>
      <c r="O19" s="103"/>
    </row>
    <row r="20" spans="2:15" s="5" customFormat="1" ht="21" customHeight="1" x14ac:dyDescent="0.2">
      <c r="B20" s="96" t="s">
        <v>61</v>
      </c>
      <c r="C20" s="97">
        <v>40</v>
      </c>
      <c r="D20" s="97">
        <v>1</v>
      </c>
      <c r="E20" s="40">
        <v>1500</v>
      </c>
      <c r="F20" s="98">
        <v>0</v>
      </c>
      <c r="G20" s="40">
        <v>0</v>
      </c>
      <c r="H20" s="40">
        <f t="shared" si="7"/>
        <v>1500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78">
        <f t="shared" si="8"/>
        <v>1500</v>
      </c>
    </row>
    <row r="21" spans="2:15" s="5" customFormat="1" ht="21" customHeight="1" x14ac:dyDescent="0.2">
      <c r="B21" s="96" t="s">
        <v>62</v>
      </c>
      <c r="C21" s="97">
        <v>40</v>
      </c>
      <c r="D21" s="97">
        <v>2</v>
      </c>
      <c r="E21" s="40">
        <v>1500</v>
      </c>
      <c r="F21" s="98">
        <v>0</v>
      </c>
      <c r="G21" s="40">
        <v>0</v>
      </c>
      <c r="H21" s="40">
        <f t="shared" si="7"/>
        <v>3000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78">
        <f t="shared" si="8"/>
        <v>3000</v>
      </c>
    </row>
    <row r="22" spans="2:15" s="5" customFormat="1" ht="7" customHeight="1" x14ac:dyDescent="0.2">
      <c r="B22" s="96"/>
      <c r="C22" s="97"/>
      <c r="D22" s="97"/>
      <c r="E22" s="40"/>
      <c r="F22" s="98"/>
      <c r="G22" s="40"/>
      <c r="H22" s="40"/>
      <c r="I22" s="40"/>
      <c r="J22" s="40"/>
      <c r="K22" s="40"/>
      <c r="L22" s="40"/>
      <c r="M22" s="40"/>
      <c r="N22" s="40"/>
      <c r="O22" s="78"/>
    </row>
    <row r="23" spans="2:15" s="5" customFormat="1" ht="21" customHeight="1" x14ac:dyDescent="0.2">
      <c r="B23" s="104" t="s">
        <v>7</v>
      </c>
      <c r="C23" s="105"/>
      <c r="D23" s="106">
        <f>SUM(D6:D10,D12:D18,D20:D21)</f>
        <v>21</v>
      </c>
      <c r="E23" s="107">
        <v>38134.080000000002</v>
      </c>
      <c r="F23" s="107">
        <f t="shared" ref="F23:O23" si="9">SUM(F6:F10,F12:F18,F20:F21)</f>
        <v>504.41114727272719</v>
      </c>
      <c r="G23" s="107">
        <f t="shared" si="9"/>
        <v>2428.8000000000002</v>
      </c>
      <c r="H23" s="107">
        <f t="shared" si="9"/>
        <v>65874.182294545462</v>
      </c>
      <c r="I23" s="107">
        <f t="shared" si="9"/>
        <v>2460.3200000000002</v>
      </c>
      <c r="J23" s="107">
        <f t="shared" si="9"/>
        <v>4364.8</v>
      </c>
      <c r="K23" s="107">
        <f t="shared" si="9"/>
        <v>3600</v>
      </c>
      <c r="L23" s="107">
        <f t="shared" si="9"/>
        <v>143.68</v>
      </c>
      <c r="M23" s="107">
        <f t="shared" si="9"/>
        <v>1200</v>
      </c>
      <c r="N23" s="107">
        <f t="shared" si="9"/>
        <v>11768.800000000001</v>
      </c>
      <c r="O23" s="108">
        <f t="shared" si="9"/>
        <v>77642.982294545451</v>
      </c>
    </row>
    <row r="25" spans="2:15" ht="25" customHeight="1" x14ac:dyDescent="0.15">
      <c r="B25" s="6" t="s">
        <v>207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2:15" ht="25" customHeight="1" x14ac:dyDescent="0.15">
      <c r="B26" s="6" t="s">
        <v>208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2:15" ht="25" customHeight="1" x14ac:dyDescent="0.15">
      <c r="B27" s="7" t="s">
        <v>209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2:15" ht="25" customHeight="1" x14ac:dyDescent="0.15">
      <c r="B28" s="7" t="s">
        <v>210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2:15" ht="25" customHeight="1" x14ac:dyDescent="0.15">
      <c r="B29" s="7" t="s">
        <v>211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pans="2:15" ht="25" customHeight="1" x14ac:dyDescent="0.15">
      <c r="B30" s="7" t="s">
        <v>212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pans="2:15" ht="25" customHeight="1" x14ac:dyDescent="0.15">
      <c r="B31" s="7" t="s">
        <v>213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</sheetData>
  <mergeCells count="9">
    <mergeCell ref="B28:O28"/>
    <mergeCell ref="B29:O29"/>
    <mergeCell ref="B30:O30"/>
    <mergeCell ref="B31:O31"/>
    <mergeCell ref="B23:C23"/>
    <mergeCell ref="B3:O3"/>
    <mergeCell ref="B25:O25"/>
    <mergeCell ref="B26:O26"/>
    <mergeCell ref="B27:O27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DA4DE-52D0-BD44-90F7-2A7716D100C8}">
  <dimension ref="B2:G75"/>
  <sheetViews>
    <sheetView showGridLines="0" topLeftCell="A10" zoomScale="108" workbookViewId="0">
      <selection activeCell="D99" sqref="D99"/>
    </sheetView>
  </sheetViews>
  <sheetFormatPr baseColWidth="10" defaultRowHeight="14" x14ac:dyDescent="0.15"/>
  <cols>
    <col min="1" max="1" width="4.33203125" style="43" customWidth="1"/>
    <col min="2" max="2" width="10.83203125" style="43"/>
    <col min="3" max="3" width="42.83203125" style="43" customWidth="1"/>
    <col min="4" max="4" width="47.5" style="43" customWidth="1"/>
    <col min="5" max="5" width="20" style="43" customWidth="1"/>
    <col min="6" max="7" width="17.5" style="43" customWidth="1"/>
    <col min="8" max="16384" width="10.83203125" style="43"/>
  </cols>
  <sheetData>
    <row r="2" spans="2:7" ht="43" customHeight="1" x14ac:dyDescent="0.15">
      <c r="B2" s="109" t="s">
        <v>218</v>
      </c>
      <c r="C2" s="109"/>
      <c r="D2" s="109"/>
      <c r="E2" s="109"/>
    </row>
    <row r="4" spans="2:7" ht="30" x14ac:dyDescent="0.15">
      <c r="B4" s="44" t="s">
        <v>8</v>
      </c>
      <c r="C4" s="44" t="s">
        <v>51</v>
      </c>
      <c r="D4" s="44" t="s">
        <v>178</v>
      </c>
      <c r="E4" s="44" t="s">
        <v>179</v>
      </c>
    </row>
    <row r="5" spans="2:7" ht="45" x14ac:dyDescent="0.15">
      <c r="B5" s="45">
        <v>1</v>
      </c>
      <c r="C5" s="45" t="s">
        <v>69</v>
      </c>
      <c r="D5" s="46" t="s">
        <v>180</v>
      </c>
      <c r="E5" s="45" t="s">
        <v>181</v>
      </c>
    </row>
    <row r="6" spans="2:7" ht="105" x14ac:dyDescent="0.15">
      <c r="B6" s="45">
        <v>2</v>
      </c>
      <c r="C6" s="45" t="s">
        <v>1</v>
      </c>
      <c r="D6" s="46" t="s">
        <v>182</v>
      </c>
      <c r="E6" s="45" t="s">
        <v>181</v>
      </c>
    </row>
    <row r="7" spans="2:7" ht="90" x14ac:dyDescent="0.15">
      <c r="B7" s="45">
        <v>3</v>
      </c>
      <c r="C7" s="45" t="s">
        <v>2</v>
      </c>
      <c r="D7" s="46" t="s">
        <v>183</v>
      </c>
      <c r="E7" s="45" t="s">
        <v>184</v>
      </c>
    </row>
    <row r="8" spans="2:7" ht="75" x14ac:dyDescent="0.15">
      <c r="B8" s="45">
        <v>4</v>
      </c>
      <c r="C8" s="45" t="s">
        <v>185</v>
      </c>
      <c r="D8" s="46" t="s">
        <v>186</v>
      </c>
      <c r="E8" s="45" t="s">
        <v>187</v>
      </c>
    </row>
    <row r="9" spans="2:7" ht="75" x14ac:dyDescent="0.15">
      <c r="B9" s="45">
        <v>5</v>
      </c>
      <c r="C9" s="45" t="s">
        <v>3</v>
      </c>
      <c r="D9" s="46" t="s">
        <v>188</v>
      </c>
      <c r="E9" s="45" t="s">
        <v>187</v>
      </c>
    </row>
    <row r="10" spans="2:7" ht="105" x14ac:dyDescent="0.15">
      <c r="B10" s="45">
        <v>6</v>
      </c>
      <c r="C10" s="45" t="s">
        <v>189</v>
      </c>
      <c r="D10" s="46" t="s">
        <v>190</v>
      </c>
      <c r="E10" s="45" t="s">
        <v>187</v>
      </c>
    </row>
    <row r="11" spans="2:7" ht="75" x14ac:dyDescent="0.15">
      <c r="B11" s="45">
        <v>7</v>
      </c>
      <c r="C11" s="45" t="s">
        <v>5</v>
      </c>
      <c r="D11" s="46" t="s">
        <v>191</v>
      </c>
      <c r="E11" s="45" t="s">
        <v>192</v>
      </c>
    </row>
    <row r="12" spans="2:7" ht="105" x14ac:dyDescent="0.15">
      <c r="B12" s="45">
        <v>8</v>
      </c>
      <c r="C12" s="45" t="s">
        <v>60</v>
      </c>
      <c r="D12" s="46" t="s">
        <v>193</v>
      </c>
      <c r="E12" s="45" t="s">
        <v>187</v>
      </c>
    </row>
    <row r="15" spans="2:7" x14ac:dyDescent="0.15">
      <c r="B15" s="43" t="s">
        <v>201</v>
      </c>
    </row>
    <row r="16" spans="2:7" ht="30" x14ac:dyDescent="0.15">
      <c r="B16" s="44" t="s">
        <v>8</v>
      </c>
      <c r="C16" s="44" t="s">
        <v>51</v>
      </c>
      <c r="D16" s="44" t="s">
        <v>194</v>
      </c>
      <c r="E16" s="44" t="s">
        <v>195</v>
      </c>
      <c r="F16" s="44" t="s">
        <v>52</v>
      </c>
      <c r="G16" s="44" t="s">
        <v>145</v>
      </c>
    </row>
    <row r="17" spans="2:7" ht="15" x14ac:dyDescent="0.15">
      <c r="B17" s="45">
        <v>1</v>
      </c>
      <c r="C17" s="45" t="s">
        <v>69</v>
      </c>
      <c r="D17" s="45" t="s">
        <v>196</v>
      </c>
      <c r="E17" s="45">
        <v>44</v>
      </c>
      <c r="F17" s="45" t="s">
        <v>0</v>
      </c>
      <c r="G17" s="45">
        <v>1</v>
      </c>
    </row>
    <row r="18" spans="2:7" ht="15" x14ac:dyDescent="0.15">
      <c r="B18" s="45">
        <v>2</v>
      </c>
      <c r="C18" s="45" t="s">
        <v>1</v>
      </c>
      <c r="D18" s="45" t="s">
        <v>197</v>
      </c>
      <c r="E18" s="45">
        <v>44</v>
      </c>
      <c r="F18" s="45" t="s">
        <v>0</v>
      </c>
      <c r="G18" s="45">
        <v>1</v>
      </c>
    </row>
    <row r="19" spans="2:7" ht="15" x14ac:dyDescent="0.15">
      <c r="B19" s="45">
        <v>3</v>
      </c>
      <c r="C19" s="45" t="s">
        <v>2</v>
      </c>
      <c r="D19" s="45" t="s">
        <v>198</v>
      </c>
      <c r="E19" s="45">
        <v>44</v>
      </c>
      <c r="F19" s="45" t="s">
        <v>0</v>
      </c>
      <c r="G19" s="45">
        <v>2</v>
      </c>
    </row>
    <row r="20" spans="2:7" ht="15" x14ac:dyDescent="0.15">
      <c r="B20" s="45">
        <v>4</v>
      </c>
      <c r="C20" s="45" t="s">
        <v>2</v>
      </c>
      <c r="D20" s="45" t="s">
        <v>199</v>
      </c>
      <c r="E20" s="45">
        <v>42</v>
      </c>
      <c r="F20" s="45" t="s">
        <v>0</v>
      </c>
      <c r="G20" s="45">
        <v>2</v>
      </c>
    </row>
    <row r="21" spans="2:7" ht="15" x14ac:dyDescent="0.15">
      <c r="B21" s="45">
        <v>5</v>
      </c>
      <c r="C21" s="45" t="s">
        <v>5</v>
      </c>
      <c r="D21" s="45" t="s">
        <v>6</v>
      </c>
      <c r="E21" s="45">
        <v>44</v>
      </c>
      <c r="F21" s="45" t="s">
        <v>0</v>
      </c>
      <c r="G21" s="45">
        <v>2</v>
      </c>
    </row>
    <row r="22" spans="2:7" x14ac:dyDescent="0.15">
      <c r="B22" s="47" t="s">
        <v>200</v>
      </c>
      <c r="C22" s="47"/>
      <c r="D22" s="47"/>
      <c r="E22" s="47"/>
      <c r="F22" s="47"/>
      <c r="G22" s="44">
        <v>8</v>
      </c>
    </row>
    <row r="25" spans="2:7" x14ac:dyDescent="0.15">
      <c r="C25" s="116" t="s">
        <v>79</v>
      </c>
      <c r="D25" s="117" t="s">
        <v>135</v>
      </c>
      <c r="E25" s="118" t="s">
        <v>136</v>
      </c>
    </row>
    <row r="26" spans="2:7" x14ac:dyDescent="0.15">
      <c r="C26" s="119" t="s">
        <v>92</v>
      </c>
      <c r="D26" s="120"/>
      <c r="E26" s="121"/>
    </row>
    <row r="27" spans="2:7" x14ac:dyDescent="0.15">
      <c r="C27" s="122" t="s">
        <v>84</v>
      </c>
      <c r="D27" s="123">
        <v>20154.182294545455</v>
      </c>
      <c r="E27" s="124">
        <v>201541.82294545457</v>
      </c>
    </row>
    <row r="28" spans="2:7" x14ac:dyDescent="0.15">
      <c r="C28" s="122" t="s">
        <v>85</v>
      </c>
      <c r="D28" s="123">
        <v>11768.800000000001</v>
      </c>
      <c r="E28" s="124">
        <v>117688.00000000001</v>
      </c>
    </row>
    <row r="29" spans="2:7" x14ac:dyDescent="0.15">
      <c r="C29" s="125" t="s">
        <v>123</v>
      </c>
      <c r="D29" s="126">
        <v>2460.3200000000002</v>
      </c>
      <c r="E29" s="127">
        <v>24603.200000000001</v>
      </c>
    </row>
    <row r="30" spans="2:7" x14ac:dyDescent="0.15">
      <c r="C30" s="125" t="s">
        <v>124</v>
      </c>
      <c r="D30" s="126">
        <v>4364.8</v>
      </c>
      <c r="E30" s="127">
        <v>43648</v>
      </c>
    </row>
    <row r="31" spans="2:7" x14ac:dyDescent="0.15">
      <c r="C31" s="125" t="s">
        <v>125</v>
      </c>
      <c r="D31" s="126">
        <v>3600</v>
      </c>
      <c r="E31" s="127">
        <v>36000</v>
      </c>
    </row>
    <row r="32" spans="2:7" x14ac:dyDescent="0.15">
      <c r="C32" s="125" t="s">
        <v>126</v>
      </c>
      <c r="D32" s="126">
        <v>1200</v>
      </c>
      <c r="E32" s="127">
        <v>12000</v>
      </c>
    </row>
    <row r="33" spans="2:7" x14ac:dyDescent="0.15">
      <c r="C33" s="125" t="s">
        <v>127</v>
      </c>
      <c r="D33" s="126">
        <v>143.68000000000004</v>
      </c>
      <c r="E33" s="127">
        <v>1436.8000000000004</v>
      </c>
    </row>
    <row r="34" spans="2:7" x14ac:dyDescent="0.15">
      <c r="C34" s="122" t="s">
        <v>86</v>
      </c>
      <c r="D34" s="123">
        <v>25513.762036354154</v>
      </c>
      <c r="E34" s="124">
        <v>255137.62036354153</v>
      </c>
    </row>
    <row r="35" spans="2:7" x14ac:dyDescent="0.15">
      <c r="C35" s="125" t="s">
        <v>128</v>
      </c>
      <c r="D35" s="126">
        <v>5643.171042472728</v>
      </c>
      <c r="E35" s="127">
        <v>56431.71042472728</v>
      </c>
    </row>
    <row r="36" spans="2:7" x14ac:dyDescent="0.15">
      <c r="C36" s="125" t="s">
        <v>137</v>
      </c>
      <c r="D36" s="126">
        <v>11970.151534419607</v>
      </c>
      <c r="E36" s="127">
        <v>119701.51534419607</v>
      </c>
    </row>
    <row r="37" spans="2:7" x14ac:dyDescent="0.15">
      <c r="C37" s="125" t="s">
        <v>129</v>
      </c>
      <c r="D37" s="126">
        <v>1612.3345835636362</v>
      </c>
      <c r="E37" s="127">
        <v>16123.345835636363</v>
      </c>
    </row>
    <row r="38" spans="2:7" x14ac:dyDescent="0.15">
      <c r="C38" s="125" t="s">
        <v>130</v>
      </c>
      <c r="D38" s="126">
        <v>1679.5151912121212</v>
      </c>
      <c r="E38" s="127">
        <v>16795.151912121211</v>
      </c>
    </row>
    <row r="39" spans="2:7" x14ac:dyDescent="0.15">
      <c r="C39" s="125" t="s">
        <v>131</v>
      </c>
      <c r="D39" s="126">
        <v>559.83839707070706</v>
      </c>
      <c r="E39" s="127">
        <v>5598.3839707070711</v>
      </c>
    </row>
    <row r="40" spans="2:7" x14ac:dyDescent="0.15">
      <c r="C40" s="125" t="s">
        <v>132</v>
      </c>
      <c r="D40" s="126">
        <v>2436.4167040517177</v>
      </c>
      <c r="E40" s="127">
        <v>24364.167040517175</v>
      </c>
    </row>
    <row r="41" spans="2:7" x14ac:dyDescent="0.15">
      <c r="C41" s="125" t="s">
        <v>133</v>
      </c>
      <c r="D41" s="126">
        <v>1612.3345835636362</v>
      </c>
      <c r="E41" s="127">
        <v>16123.345835636363</v>
      </c>
    </row>
    <row r="42" spans="2:7" x14ac:dyDescent="0.15">
      <c r="C42" s="122" t="s">
        <v>91</v>
      </c>
      <c r="D42" s="123">
        <v>3451.4867924053874</v>
      </c>
      <c r="E42" s="124">
        <v>34514.867924053877</v>
      </c>
    </row>
    <row r="43" spans="2:7" x14ac:dyDescent="0.15">
      <c r="C43" s="113" t="s">
        <v>220</v>
      </c>
      <c r="D43" s="114">
        <f>SUM(D27:D28,D34,D42)</f>
        <v>60888.231123305006</v>
      </c>
      <c r="E43" s="115">
        <f>D43*10</f>
        <v>608882.31123305007</v>
      </c>
    </row>
    <row r="46" spans="2:7" x14ac:dyDescent="0.15">
      <c r="B46" s="43" t="s">
        <v>204</v>
      </c>
    </row>
    <row r="47" spans="2:7" ht="30" x14ac:dyDescent="0.15">
      <c r="B47" s="44" t="s">
        <v>8</v>
      </c>
      <c r="C47" s="44" t="s">
        <v>51</v>
      </c>
      <c r="D47" s="44" t="s">
        <v>194</v>
      </c>
      <c r="E47" s="44" t="s">
        <v>195</v>
      </c>
      <c r="F47" s="44" t="s">
        <v>52</v>
      </c>
      <c r="G47" s="44" t="s">
        <v>145</v>
      </c>
    </row>
    <row r="48" spans="2:7" ht="15" x14ac:dyDescent="0.15">
      <c r="B48" s="45">
        <v>1</v>
      </c>
      <c r="C48" s="45" t="s">
        <v>185</v>
      </c>
      <c r="D48" s="45" t="s">
        <v>202</v>
      </c>
      <c r="E48" s="45">
        <v>40</v>
      </c>
      <c r="F48" s="45" t="s">
        <v>4</v>
      </c>
      <c r="G48" s="45">
        <v>1</v>
      </c>
    </row>
    <row r="49" spans="2:7" ht="15" x14ac:dyDescent="0.15">
      <c r="B49" s="45">
        <v>2</v>
      </c>
      <c r="C49" s="45" t="s">
        <v>3</v>
      </c>
      <c r="D49" s="45" t="s">
        <v>49</v>
      </c>
      <c r="E49" s="45">
        <v>20</v>
      </c>
      <c r="F49" s="45" t="s">
        <v>4</v>
      </c>
      <c r="G49" s="45">
        <v>1</v>
      </c>
    </row>
    <row r="50" spans="2:7" ht="15" x14ac:dyDescent="0.15">
      <c r="B50" s="45">
        <v>3</v>
      </c>
      <c r="C50" s="45" t="s">
        <v>3</v>
      </c>
      <c r="D50" s="45" t="s">
        <v>48</v>
      </c>
      <c r="E50" s="45">
        <v>20</v>
      </c>
      <c r="F50" s="45" t="s">
        <v>4</v>
      </c>
      <c r="G50" s="45">
        <v>1</v>
      </c>
    </row>
    <row r="51" spans="2:7" ht="15" x14ac:dyDescent="0.15">
      <c r="B51" s="45">
        <v>4</v>
      </c>
      <c r="C51" s="45" t="s">
        <v>3</v>
      </c>
      <c r="D51" s="45" t="s">
        <v>59</v>
      </c>
      <c r="E51" s="45">
        <v>40</v>
      </c>
      <c r="F51" s="45" t="s">
        <v>4</v>
      </c>
      <c r="G51" s="45">
        <v>3</v>
      </c>
    </row>
    <row r="52" spans="2:7" ht="15" x14ac:dyDescent="0.15">
      <c r="B52" s="45">
        <v>4</v>
      </c>
      <c r="C52" s="45" t="s">
        <v>3</v>
      </c>
      <c r="D52" s="45" t="s">
        <v>66</v>
      </c>
      <c r="E52" s="45">
        <v>10</v>
      </c>
      <c r="F52" s="45" t="s">
        <v>4</v>
      </c>
      <c r="G52" s="45">
        <v>1</v>
      </c>
    </row>
    <row r="53" spans="2:7" ht="15" x14ac:dyDescent="0.15">
      <c r="B53" s="45">
        <v>5</v>
      </c>
      <c r="C53" s="45" t="s">
        <v>3</v>
      </c>
      <c r="D53" s="45" t="s">
        <v>199</v>
      </c>
      <c r="E53" s="45">
        <v>42</v>
      </c>
      <c r="F53" s="45" t="s">
        <v>4</v>
      </c>
      <c r="G53" s="45">
        <v>2</v>
      </c>
    </row>
    <row r="54" spans="2:7" ht="15" x14ac:dyDescent="0.15">
      <c r="B54" s="45">
        <v>6</v>
      </c>
      <c r="C54" s="45" t="s">
        <v>3</v>
      </c>
      <c r="D54" s="45" t="s">
        <v>60</v>
      </c>
      <c r="E54" s="45">
        <v>6</v>
      </c>
      <c r="F54" s="45" t="s">
        <v>4</v>
      </c>
      <c r="G54" s="45">
        <v>1</v>
      </c>
    </row>
    <row r="55" spans="2:7" ht="14" customHeight="1" x14ac:dyDescent="0.15">
      <c r="B55" s="110" t="s">
        <v>203</v>
      </c>
      <c r="C55" s="111"/>
      <c r="D55" s="111"/>
      <c r="E55" s="111"/>
      <c r="F55" s="112"/>
      <c r="G55" s="44">
        <v>10</v>
      </c>
    </row>
    <row r="59" spans="2:7" x14ac:dyDescent="0.15">
      <c r="C59" s="130" t="s">
        <v>79</v>
      </c>
      <c r="D59" s="131" t="s">
        <v>135</v>
      </c>
      <c r="E59" s="132" t="s">
        <v>136</v>
      </c>
    </row>
    <row r="60" spans="2:7" x14ac:dyDescent="0.15">
      <c r="C60" s="133" t="s">
        <v>92</v>
      </c>
      <c r="D60" s="128"/>
      <c r="E60" s="129"/>
    </row>
    <row r="61" spans="2:7" x14ac:dyDescent="0.15">
      <c r="C61" s="136" t="s">
        <v>88</v>
      </c>
      <c r="D61" s="137">
        <v>41220</v>
      </c>
      <c r="E61" s="138">
        <v>412200</v>
      </c>
    </row>
    <row r="62" spans="2:7" x14ac:dyDescent="0.15">
      <c r="C62" s="113" t="s">
        <v>220</v>
      </c>
      <c r="D62" s="134">
        <f>D61</f>
        <v>41220</v>
      </c>
      <c r="E62" s="135">
        <f>E61</f>
        <v>412200</v>
      </c>
    </row>
    <row r="65" spans="2:7" x14ac:dyDescent="0.15">
      <c r="B65" s="43" t="s">
        <v>206</v>
      </c>
    </row>
    <row r="66" spans="2:7" ht="30" x14ac:dyDescent="0.15">
      <c r="B66" s="44" t="s">
        <v>8</v>
      </c>
      <c r="C66" s="44" t="s">
        <v>51</v>
      </c>
      <c r="D66" s="44" t="s">
        <v>194</v>
      </c>
      <c r="E66" s="44" t="s">
        <v>195</v>
      </c>
      <c r="F66" s="44" t="s">
        <v>52</v>
      </c>
      <c r="G66" s="44" t="s">
        <v>145</v>
      </c>
    </row>
    <row r="67" spans="2:7" ht="15" x14ac:dyDescent="0.15">
      <c r="B67" s="45">
        <v>1</v>
      </c>
      <c r="C67" s="45" t="s">
        <v>3</v>
      </c>
      <c r="D67" s="45" t="s">
        <v>48</v>
      </c>
      <c r="E67" s="45">
        <v>40</v>
      </c>
      <c r="F67" s="45" t="s">
        <v>4</v>
      </c>
      <c r="G67" s="45">
        <v>1</v>
      </c>
    </row>
    <row r="68" spans="2:7" ht="15" x14ac:dyDescent="0.15">
      <c r="B68" s="45">
        <v>2</v>
      </c>
      <c r="C68" s="45" t="s">
        <v>3</v>
      </c>
      <c r="D68" s="45" t="s">
        <v>59</v>
      </c>
      <c r="E68" s="45">
        <v>40</v>
      </c>
      <c r="F68" s="45" t="s">
        <v>4</v>
      </c>
      <c r="G68" s="45">
        <v>2</v>
      </c>
    </row>
    <row r="69" spans="2:7" ht="14" customHeight="1" x14ac:dyDescent="0.15">
      <c r="B69" s="110" t="s">
        <v>205</v>
      </c>
      <c r="C69" s="111"/>
      <c r="D69" s="111"/>
      <c r="E69" s="111"/>
      <c r="F69" s="112"/>
      <c r="G69" s="44">
        <v>3</v>
      </c>
    </row>
    <row r="72" spans="2:7" x14ac:dyDescent="0.15">
      <c r="C72" s="130" t="s">
        <v>79</v>
      </c>
      <c r="D72" s="131" t="s">
        <v>135</v>
      </c>
      <c r="E72" s="132" t="s">
        <v>136</v>
      </c>
    </row>
    <row r="73" spans="2:7" x14ac:dyDescent="0.15">
      <c r="C73" s="133" t="s">
        <v>92</v>
      </c>
      <c r="D73" s="128"/>
      <c r="E73" s="129"/>
    </row>
    <row r="74" spans="2:7" x14ac:dyDescent="0.15">
      <c r="C74" s="136" t="s">
        <v>134</v>
      </c>
      <c r="D74" s="137">
        <v>4500</v>
      </c>
      <c r="E74" s="138">
        <v>45000</v>
      </c>
    </row>
    <row r="75" spans="2:7" x14ac:dyDescent="0.15">
      <c r="C75" s="113" t="s">
        <v>220</v>
      </c>
      <c r="D75" s="134">
        <f>D74</f>
        <v>4500</v>
      </c>
      <c r="E75" s="135">
        <f>E74</f>
        <v>45000</v>
      </c>
    </row>
  </sheetData>
  <mergeCells count="4">
    <mergeCell ref="B22:F22"/>
    <mergeCell ref="B55:F55"/>
    <mergeCell ref="B69:F69"/>
    <mergeCell ref="B2:E2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7C12B-F248-4246-B540-1EB9D3EA7DFD}">
  <sheetPr codeName="Planilha7"/>
  <dimension ref="A2:F79"/>
  <sheetViews>
    <sheetView showGridLines="0" topLeftCell="A57" zoomScale="150" workbookViewId="0">
      <selection activeCell="C13" sqref="C13"/>
    </sheetView>
  </sheetViews>
  <sheetFormatPr baseColWidth="10" defaultRowHeight="13" x14ac:dyDescent="0.15"/>
  <cols>
    <col min="1" max="1" width="5.33203125" style="2" customWidth="1"/>
    <col min="2" max="2" width="77.83203125" style="2" customWidth="1"/>
    <col min="3" max="3" width="18" style="2" bestFit="1" customWidth="1"/>
    <col min="4" max="4" width="18.1640625" style="2" bestFit="1" customWidth="1"/>
    <col min="5" max="16384" width="10.83203125" style="2"/>
  </cols>
  <sheetData>
    <row r="2" spans="2:6" ht="25" customHeight="1" x14ac:dyDescent="0.15">
      <c r="B2" s="1" t="s">
        <v>219</v>
      </c>
      <c r="C2" s="1"/>
      <c r="D2" s="1"/>
    </row>
    <row r="4" spans="2:6" ht="25" customHeight="1" x14ac:dyDescent="0.15">
      <c r="B4" s="20" t="s">
        <v>79</v>
      </c>
      <c r="C4" s="21" t="s">
        <v>135</v>
      </c>
      <c r="D4" s="22" t="s">
        <v>136</v>
      </c>
    </row>
    <row r="5" spans="2:6" s="5" customFormat="1" ht="20" customHeight="1" x14ac:dyDescent="0.2">
      <c r="B5" s="23" t="s">
        <v>92</v>
      </c>
      <c r="C5" s="24"/>
      <c r="D5" s="25"/>
      <c r="F5" s="3"/>
    </row>
    <row r="6" spans="2:6" s="5" customFormat="1" ht="20" customHeight="1" x14ac:dyDescent="0.2">
      <c r="B6" s="26" t="s">
        <v>84</v>
      </c>
      <c r="C6" s="27">
        <v>20154.182294545455</v>
      </c>
      <c r="D6" s="28">
        <v>201541.82294545457</v>
      </c>
    </row>
    <row r="7" spans="2:6" s="5" customFormat="1" ht="20" customHeight="1" x14ac:dyDescent="0.2">
      <c r="B7" s="26" t="s">
        <v>85</v>
      </c>
      <c r="C7" s="27">
        <v>11768.800000000001</v>
      </c>
      <c r="D7" s="28">
        <v>117688.00000000001</v>
      </c>
    </row>
    <row r="8" spans="2:6" s="5" customFormat="1" ht="20" customHeight="1" x14ac:dyDescent="0.2">
      <c r="B8" s="29" t="s">
        <v>123</v>
      </c>
      <c r="C8" s="3">
        <v>2460.3200000000002</v>
      </c>
      <c r="D8" s="4">
        <v>24603.200000000001</v>
      </c>
    </row>
    <row r="9" spans="2:6" s="5" customFormat="1" ht="20" customHeight="1" x14ac:dyDescent="0.2">
      <c r="B9" s="29" t="s">
        <v>124</v>
      </c>
      <c r="C9" s="3">
        <v>4364.8</v>
      </c>
      <c r="D9" s="4">
        <v>43648</v>
      </c>
    </row>
    <row r="10" spans="2:6" s="5" customFormat="1" ht="20" customHeight="1" x14ac:dyDescent="0.2">
      <c r="B10" s="29" t="s">
        <v>125</v>
      </c>
      <c r="C10" s="3">
        <v>3600</v>
      </c>
      <c r="D10" s="4">
        <v>36000</v>
      </c>
    </row>
    <row r="11" spans="2:6" s="5" customFormat="1" ht="20" customHeight="1" x14ac:dyDescent="0.2">
      <c r="B11" s="29" t="s">
        <v>126</v>
      </c>
      <c r="C11" s="3">
        <v>1200</v>
      </c>
      <c r="D11" s="4">
        <v>12000</v>
      </c>
    </row>
    <row r="12" spans="2:6" s="5" customFormat="1" ht="20" customHeight="1" x14ac:dyDescent="0.2">
      <c r="B12" s="29" t="s">
        <v>127</v>
      </c>
      <c r="C12" s="3">
        <v>143.68000000000004</v>
      </c>
      <c r="D12" s="4">
        <v>1436.8000000000004</v>
      </c>
    </row>
    <row r="13" spans="2:6" s="5" customFormat="1" ht="20" customHeight="1" x14ac:dyDescent="0.2">
      <c r="B13" s="26" t="s">
        <v>86</v>
      </c>
      <c r="C13" s="27">
        <v>25513.762036354154</v>
      </c>
      <c r="D13" s="28">
        <v>255137.62036354153</v>
      </c>
    </row>
    <row r="14" spans="2:6" s="5" customFormat="1" ht="20" customHeight="1" x14ac:dyDescent="0.2">
      <c r="B14" s="29" t="s">
        <v>128</v>
      </c>
      <c r="C14" s="3">
        <v>5643.171042472728</v>
      </c>
      <c r="D14" s="4">
        <v>56431.71042472728</v>
      </c>
    </row>
    <row r="15" spans="2:6" s="5" customFormat="1" ht="20" customHeight="1" x14ac:dyDescent="0.2">
      <c r="B15" s="29" t="s">
        <v>137</v>
      </c>
      <c r="C15" s="3">
        <v>11970.151534419607</v>
      </c>
      <c r="D15" s="4">
        <v>119701.51534419607</v>
      </c>
    </row>
    <row r="16" spans="2:6" s="5" customFormat="1" ht="20" customHeight="1" x14ac:dyDescent="0.2">
      <c r="B16" s="29" t="s">
        <v>129</v>
      </c>
      <c r="C16" s="3">
        <v>1612.3345835636362</v>
      </c>
      <c r="D16" s="4">
        <v>16123.345835636363</v>
      </c>
    </row>
    <row r="17" spans="2:4" s="5" customFormat="1" ht="20" customHeight="1" x14ac:dyDescent="0.2">
      <c r="B17" s="29" t="s">
        <v>130</v>
      </c>
      <c r="C17" s="3">
        <v>1679.5151912121212</v>
      </c>
      <c r="D17" s="4">
        <v>16795.151912121211</v>
      </c>
    </row>
    <row r="18" spans="2:4" s="5" customFormat="1" ht="20" customHeight="1" x14ac:dyDescent="0.2">
      <c r="B18" s="29" t="s">
        <v>131</v>
      </c>
      <c r="C18" s="3">
        <v>559.83839707070706</v>
      </c>
      <c r="D18" s="4">
        <v>5598.3839707070711</v>
      </c>
    </row>
    <row r="19" spans="2:4" s="5" customFormat="1" ht="20" customHeight="1" x14ac:dyDescent="0.2">
      <c r="B19" s="29" t="s">
        <v>132</v>
      </c>
      <c r="C19" s="3">
        <v>2436.4167040517177</v>
      </c>
      <c r="D19" s="4">
        <v>24364.167040517175</v>
      </c>
    </row>
    <row r="20" spans="2:4" s="5" customFormat="1" ht="20" customHeight="1" x14ac:dyDescent="0.2">
      <c r="B20" s="29" t="s">
        <v>133</v>
      </c>
      <c r="C20" s="3">
        <v>1612.3345835636362</v>
      </c>
      <c r="D20" s="4">
        <v>16123.345835636363</v>
      </c>
    </row>
    <row r="21" spans="2:4" s="5" customFormat="1" ht="20" customHeight="1" x14ac:dyDescent="0.2">
      <c r="B21" s="26" t="s">
        <v>91</v>
      </c>
      <c r="C21" s="27">
        <v>3451.4867924053874</v>
      </c>
      <c r="D21" s="28">
        <v>34514.867924053877</v>
      </c>
    </row>
    <row r="22" spans="2:4" s="5" customFormat="1" ht="20" customHeight="1" x14ac:dyDescent="0.2">
      <c r="B22" s="26" t="s">
        <v>88</v>
      </c>
      <c r="C22" s="27">
        <v>41220</v>
      </c>
      <c r="D22" s="28">
        <v>412200</v>
      </c>
    </row>
    <row r="23" spans="2:4" s="5" customFormat="1" ht="20" customHeight="1" x14ac:dyDescent="0.2">
      <c r="B23" s="26" t="s">
        <v>134</v>
      </c>
      <c r="C23" s="27">
        <v>4500</v>
      </c>
      <c r="D23" s="28">
        <v>45000</v>
      </c>
    </row>
    <row r="24" spans="2:4" s="5" customFormat="1" ht="20" customHeight="1" x14ac:dyDescent="0.2">
      <c r="B24" s="30" t="s">
        <v>116</v>
      </c>
      <c r="C24" s="31">
        <v>106608.23112330501</v>
      </c>
      <c r="D24" s="32">
        <v>1066082.31123305</v>
      </c>
    </row>
    <row r="25" spans="2:4" s="5" customFormat="1" ht="20" customHeight="1" x14ac:dyDescent="0.2">
      <c r="B25" s="23" t="s">
        <v>93</v>
      </c>
      <c r="C25" s="24"/>
      <c r="D25" s="25"/>
    </row>
    <row r="26" spans="2:4" s="5" customFormat="1" ht="20" customHeight="1" x14ac:dyDescent="0.2">
      <c r="B26" s="29" t="s">
        <v>158</v>
      </c>
      <c r="C26" s="3">
        <v>800</v>
      </c>
      <c r="D26" s="4">
        <v>8000</v>
      </c>
    </row>
    <row r="27" spans="2:4" s="5" customFormat="1" ht="20" customHeight="1" x14ac:dyDescent="0.2">
      <c r="B27" s="29" t="s">
        <v>159</v>
      </c>
      <c r="C27" s="3">
        <v>800</v>
      </c>
      <c r="D27" s="4">
        <v>8000</v>
      </c>
    </row>
    <row r="28" spans="2:4" s="5" customFormat="1" ht="20" customHeight="1" x14ac:dyDescent="0.2">
      <c r="B28" s="29" t="s">
        <v>160</v>
      </c>
      <c r="C28" s="3">
        <v>700</v>
      </c>
      <c r="D28" s="4">
        <v>7000</v>
      </c>
    </row>
    <row r="29" spans="2:4" s="5" customFormat="1" ht="20" customHeight="1" x14ac:dyDescent="0.2">
      <c r="B29" s="29" t="s">
        <v>161</v>
      </c>
      <c r="C29" s="3">
        <v>2000</v>
      </c>
      <c r="D29" s="4">
        <v>20000</v>
      </c>
    </row>
    <row r="30" spans="2:4" s="5" customFormat="1" ht="20" customHeight="1" x14ac:dyDescent="0.2">
      <c r="B30" s="29" t="s">
        <v>162</v>
      </c>
      <c r="C30" s="3">
        <v>550</v>
      </c>
      <c r="D30" s="4">
        <v>5500</v>
      </c>
    </row>
    <row r="31" spans="2:4" s="5" customFormat="1" ht="20" customHeight="1" x14ac:dyDescent="0.2">
      <c r="B31" s="29" t="s">
        <v>163</v>
      </c>
      <c r="C31" s="3">
        <v>1400</v>
      </c>
      <c r="D31" s="4">
        <v>14000</v>
      </c>
    </row>
    <row r="32" spans="2:4" s="5" customFormat="1" ht="20" customHeight="1" x14ac:dyDescent="0.2">
      <c r="B32" s="30" t="s">
        <v>117</v>
      </c>
      <c r="C32" s="31">
        <v>6250</v>
      </c>
      <c r="D32" s="32">
        <v>62500</v>
      </c>
    </row>
    <row r="33" spans="2:4" s="5" customFormat="1" ht="20" customHeight="1" x14ac:dyDescent="0.2">
      <c r="B33" s="23" t="s">
        <v>94</v>
      </c>
      <c r="C33" s="24"/>
      <c r="D33" s="25"/>
    </row>
    <row r="34" spans="2:4" s="5" customFormat="1" ht="20" customHeight="1" x14ac:dyDescent="0.2">
      <c r="B34" s="29" t="s">
        <v>95</v>
      </c>
      <c r="C34" s="3">
        <v>11031.768979444269</v>
      </c>
      <c r="D34" s="4">
        <v>110317.68979444269</v>
      </c>
    </row>
    <row r="35" spans="2:4" s="5" customFormat="1" ht="20" customHeight="1" x14ac:dyDescent="0.2">
      <c r="B35" s="29" t="s">
        <v>96</v>
      </c>
      <c r="C35" s="3">
        <v>12000</v>
      </c>
      <c r="D35" s="4">
        <v>120000</v>
      </c>
    </row>
    <row r="36" spans="2:4" s="5" customFormat="1" ht="20" customHeight="1" x14ac:dyDescent="0.2">
      <c r="B36" s="30" t="s">
        <v>118</v>
      </c>
      <c r="C36" s="31">
        <v>23031.76897944427</v>
      </c>
      <c r="D36" s="32">
        <v>230317.68979444267</v>
      </c>
    </row>
    <row r="37" spans="2:4" s="5" customFormat="1" ht="20" customHeight="1" x14ac:dyDescent="0.2">
      <c r="B37" s="23" t="s">
        <v>97</v>
      </c>
      <c r="C37" s="24"/>
      <c r="D37" s="25"/>
    </row>
    <row r="38" spans="2:4" s="5" customFormat="1" ht="20" customHeight="1" x14ac:dyDescent="0.2">
      <c r="B38" s="29" t="s">
        <v>98</v>
      </c>
      <c r="C38" s="3">
        <v>1200</v>
      </c>
      <c r="D38" s="4">
        <v>12000</v>
      </c>
    </row>
    <row r="39" spans="2:4" s="5" customFormat="1" ht="20" customHeight="1" x14ac:dyDescent="0.2">
      <c r="B39" s="29" t="s">
        <v>99</v>
      </c>
      <c r="C39" s="3">
        <v>1000</v>
      </c>
      <c r="D39" s="4">
        <v>10000</v>
      </c>
    </row>
    <row r="40" spans="2:4" s="5" customFormat="1" ht="20" customHeight="1" x14ac:dyDescent="0.2">
      <c r="B40" s="29" t="s">
        <v>138</v>
      </c>
      <c r="C40" s="3">
        <v>500</v>
      </c>
      <c r="D40" s="4">
        <v>5000</v>
      </c>
    </row>
    <row r="41" spans="2:4" s="5" customFormat="1" ht="20" customHeight="1" x14ac:dyDescent="0.2">
      <c r="B41" s="29" t="s">
        <v>139</v>
      </c>
      <c r="C41" s="3">
        <v>700</v>
      </c>
      <c r="D41" s="4">
        <v>7000</v>
      </c>
    </row>
    <row r="42" spans="2:4" s="5" customFormat="1" ht="20" customHeight="1" x14ac:dyDescent="0.2">
      <c r="B42" s="29" t="s">
        <v>144</v>
      </c>
      <c r="C42" s="3">
        <v>500</v>
      </c>
      <c r="D42" s="4">
        <v>5000</v>
      </c>
    </row>
    <row r="43" spans="2:4" s="5" customFormat="1" ht="20" customHeight="1" x14ac:dyDescent="0.2">
      <c r="B43" s="29" t="s">
        <v>140</v>
      </c>
      <c r="C43" s="3">
        <v>200</v>
      </c>
      <c r="D43" s="4">
        <v>2000</v>
      </c>
    </row>
    <row r="44" spans="2:4" s="5" customFormat="1" ht="20" customHeight="1" x14ac:dyDescent="0.2">
      <c r="B44" s="29" t="s">
        <v>113</v>
      </c>
      <c r="C44" s="3">
        <v>3000</v>
      </c>
      <c r="D44" s="4">
        <v>30000</v>
      </c>
    </row>
    <row r="45" spans="2:4" s="5" customFormat="1" ht="20" customHeight="1" x14ac:dyDescent="0.2">
      <c r="B45" s="29" t="s">
        <v>114</v>
      </c>
      <c r="C45" s="3">
        <v>3000</v>
      </c>
      <c r="D45" s="4">
        <v>30000</v>
      </c>
    </row>
    <row r="46" spans="2:4" s="5" customFormat="1" ht="20" customHeight="1" x14ac:dyDescent="0.2">
      <c r="B46" s="29" t="s">
        <v>115</v>
      </c>
      <c r="C46" s="3">
        <v>500</v>
      </c>
      <c r="D46" s="4">
        <v>5000</v>
      </c>
    </row>
    <row r="47" spans="2:4" s="5" customFormat="1" ht="20" customHeight="1" x14ac:dyDescent="0.2">
      <c r="B47" s="29" t="s">
        <v>141</v>
      </c>
      <c r="C47" s="3">
        <v>3000</v>
      </c>
      <c r="D47" s="4">
        <v>30000</v>
      </c>
    </row>
    <row r="48" spans="2:4" s="5" customFormat="1" ht="20" customHeight="1" x14ac:dyDescent="0.2">
      <c r="B48" s="29" t="s">
        <v>142</v>
      </c>
      <c r="C48" s="3">
        <v>29500</v>
      </c>
      <c r="D48" s="4">
        <v>295000</v>
      </c>
    </row>
    <row r="49" spans="2:4" s="5" customFormat="1" ht="20" customHeight="1" x14ac:dyDescent="0.2">
      <c r="B49" s="29" t="s">
        <v>143</v>
      </c>
      <c r="C49" s="3">
        <v>3000</v>
      </c>
      <c r="D49" s="4">
        <v>30000</v>
      </c>
    </row>
    <row r="50" spans="2:4" s="5" customFormat="1" ht="20" customHeight="1" x14ac:dyDescent="0.2">
      <c r="B50" s="30" t="s">
        <v>119</v>
      </c>
      <c r="C50" s="31">
        <v>46100</v>
      </c>
      <c r="D50" s="32">
        <v>461000</v>
      </c>
    </row>
    <row r="51" spans="2:4" s="5" customFormat="1" ht="20" customHeight="1" x14ac:dyDescent="0.2">
      <c r="B51" s="23" t="s">
        <v>100</v>
      </c>
      <c r="C51" s="24"/>
      <c r="D51" s="25"/>
    </row>
    <row r="52" spans="2:4" s="5" customFormat="1" ht="20" customHeight="1" x14ac:dyDescent="0.2">
      <c r="B52" s="29" t="s">
        <v>101</v>
      </c>
      <c r="C52" s="3">
        <v>500</v>
      </c>
      <c r="D52" s="4">
        <v>5000</v>
      </c>
    </row>
    <row r="53" spans="2:4" s="5" customFormat="1" ht="20" customHeight="1" x14ac:dyDescent="0.2">
      <c r="B53" s="29" t="s">
        <v>102</v>
      </c>
      <c r="C53" s="3">
        <v>500</v>
      </c>
      <c r="D53" s="4">
        <v>5000</v>
      </c>
    </row>
    <row r="54" spans="2:4" s="5" customFormat="1" ht="20" customHeight="1" x14ac:dyDescent="0.2">
      <c r="B54" s="29" t="s">
        <v>103</v>
      </c>
      <c r="C54" s="3">
        <v>500</v>
      </c>
      <c r="D54" s="4">
        <v>5000</v>
      </c>
    </row>
    <row r="55" spans="2:4" s="5" customFormat="1" ht="20" customHeight="1" x14ac:dyDescent="0.2">
      <c r="B55" s="29" t="s">
        <v>104</v>
      </c>
      <c r="C55" s="3">
        <v>500</v>
      </c>
      <c r="D55" s="4">
        <v>5000</v>
      </c>
    </row>
    <row r="56" spans="2:4" s="5" customFormat="1" ht="20" customHeight="1" x14ac:dyDescent="0.2">
      <c r="B56" s="30" t="s">
        <v>120</v>
      </c>
      <c r="C56" s="31">
        <v>2000</v>
      </c>
      <c r="D56" s="32">
        <v>20000</v>
      </c>
    </row>
    <row r="57" spans="2:4" s="5" customFormat="1" ht="20" customHeight="1" x14ac:dyDescent="0.2">
      <c r="B57" s="23" t="s">
        <v>105</v>
      </c>
      <c r="C57" s="24"/>
      <c r="D57" s="25"/>
    </row>
    <row r="58" spans="2:4" s="5" customFormat="1" ht="20" customHeight="1" x14ac:dyDescent="0.2">
      <c r="B58" s="29" t="s">
        <v>106</v>
      </c>
      <c r="C58" s="3">
        <v>700</v>
      </c>
      <c r="D58" s="4">
        <v>7000</v>
      </c>
    </row>
    <row r="59" spans="2:4" s="5" customFormat="1" ht="20" customHeight="1" x14ac:dyDescent="0.2">
      <c r="B59" s="29" t="s">
        <v>107</v>
      </c>
      <c r="C59" s="3">
        <v>450</v>
      </c>
      <c r="D59" s="4">
        <v>4500</v>
      </c>
    </row>
    <row r="60" spans="2:4" s="5" customFormat="1" ht="20" customHeight="1" x14ac:dyDescent="0.2">
      <c r="B60" s="29" t="s">
        <v>108</v>
      </c>
      <c r="C60" s="3">
        <v>150</v>
      </c>
      <c r="D60" s="4">
        <v>1500</v>
      </c>
    </row>
    <row r="61" spans="2:4" s="5" customFormat="1" ht="20" customHeight="1" x14ac:dyDescent="0.2">
      <c r="B61" s="30" t="s">
        <v>121</v>
      </c>
      <c r="C61" s="31">
        <v>1300</v>
      </c>
      <c r="D61" s="32">
        <v>13000</v>
      </c>
    </row>
    <row r="62" spans="2:4" s="5" customFormat="1" ht="20" customHeight="1" x14ac:dyDescent="0.2">
      <c r="B62" s="23" t="s">
        <v>109</v>
      </c>
      <c r="C62" s="24"/>
      <c r="D62" s="25"/>
    </row>
    <row r="63" spans="2:4" s="5" customFormat="1" ht="20" customHeight="1" x14ac:dyDescent="0.2">
      <c r="B63" s="29" t="s">
        <v>110</v>
      </c>
      <c r="C63" s="3">
        <v>500</v>
      </c>
      <c r="D63" s="4">
        <v>5000</v>
      </c>
    </row>
    <row r="64" spans="2:4" s="5" customFormat="1" ht="20" customHeight="1" x14ac:dyDescent="0.2">
      <c r="B64" s="29" t="s">
        <v>111</v>
      </c>
      <c r="C64" s="3">
        <v>2000</v>
      </c>
      <c r="D64" s="4">
        <v>20000</v>
      </c>
    </row>
    <row r="65" spans="1:4" s="5" customFormat="1" ht="20" customHeight="1" x14ac:dyDescent="0.2">
      <c r="B65" s="29" t="s">
        <v>112</v>
      </c>
      <c r="C65" s="3">
        <v>12000</v>
      </c>
      <c r="D65" s="4">
        <v>120000</v>
      </c>
    </row>
    <row r="66" spans="1:4" s="5" customFormat="1" ht="20" customHeight="1" x14ac:dyDescent="0.2">
      <c r="B66" s="30" t="s">
        <v>122</v>
      </c>
      <c r="C66" s="31">
        <v>14500</v>
      </c>
      <c r="D66" s="32">
        <v>145000</v>
      </c>
    </row>
    <row r="67" spans="1:4" ht="20" customHeight="1" x14ac:dyDescent="0.15">
      <c r="B67" s="33" t="s">
        <v>217</v>
      </c>
      <c r="C67" s="34">
        <v>199790.00010274927</v>
      </c>
      <c r="D67" s="35">
        <v>1997900.0010274926</v>
      </c>
    </row>
    <row r="68" spans="1:4" ht="20" customHeight="1" x14ac:dyDescent="0.15">
      <c r="A68" s="36"/>
      <c r="B68" s="37"/>
      <c r="C68" s="38"/>
      <c r="D68" s="39"/>
    </row>
    <row r="69" spans="1:4" ht="20" customHeight="1" x14ac:dyDescent="0.15">
      <c r="B69" s="74" t="s">
        <v>155</v>
      </c>
      <c r="C69" s="75"/>
      <c r="D69" s="76"/>
    </row>
    <row r="70" spans="1:4" ht="20" customHeight="1" x14ac:dyDescent="0.15">
      <c r="B70" s="77" t="s">
        <v>153</v>
      </c>
      <c r="C70" s="40">
        <v>199790.00010274927</v>
      </c>
      <c r="D70" s="78">
        <v>199790.00010274927</v>
      </c>
    </row>
    <row r="71" spans="1:4" ht="20" customHeight="1" x14ac:dyDescent="0.15">
      <c r="B71" s="77" t="s">
        <v>154</v>
      </c>
      <c r="C71" s="40">
        <v>199790.00010274927</v>
      </c>
      <c r="D71" s="78">
        <v>199790.00010274927</v>
      </c>
    </row>
    <row r="72" spans="1:4" ht="20" customHeight="1" x14ac:dyDescent="0.15">
      <c r="B72" s="79" t="s">
        <v>157</v>
      </c>
      <c r="C72" s="80">
        <v>399580.00020549854</v>
      </c>
      <c r="D72" s="81">
        <v>399580.00020549854</v>
      </c>
    </row>
    <row r="73" spans="1:4" s="68" customFormat="1" ht="20" customHeight="1" x14ac:dyDescent="0.15">
      <c r="A73" s="70"/>
      <c r="B73" s="37"/>
      <c r="C73" s="69"/>
      <c r="D73" s="69"/>
    </row>
    <row r="74" spans="1:4" ht="22" customHeight="1" x14ac:dyDescent="0.15">
      <c r="B74" s="71" t="s">
        <v>156</v>
      </c>
      <c r="C74" s="72"/>
      <c r="D74" s="73">
        <v>2397480.001232991</v>
      </c>
    </row>
    <row r="75" spans="1:4" x14ac:dyDescent="0.15">
      <c r="C75" s="41"/>
    </row>
    <row r="76" spans="1:4" x14ac:dyDescent="0.15">
      <c r="C76" s="41"/>
    </row>
    <row r="79" spans="1:4" x14ac:dyDescent="0.15">
      <c r="C79" s="41"/>
    </row>
  </sheetData>
  <sortState xmlns:xlrd2="http://schemas.microsoft.com/office/spreadsheetml/2017/richdata2" ref="B26:B31">
    <sortCondition ref="B26:B31"/>
  </sortState>
  <mergeCells count="1">
    <mergeCell ref="B2:D2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A630C-F62E-884D-96A9-7D95DC90B661}">
  <sheetPr codeName="Planilha8"/>
  <dimension ref="B2:D18"/>
  <sheetViews>
    <sheetView showGridLines="0" zoomScale="140" zoomScaleNormal="140" workbookViewId="0">
      <selection activeCell="B24" sqref="B24"/>
    </sheetView>
  </sheetViews>
  <sheetFormatPr baseColWidth="10" defaultRowHeight="13" x14ac:dyDescent="0.15"/>
  <cols>
    <col min="1" max="1" width="2.83203125" style="2" customWidth="1"/>
    <col min="2" max="4" width="37.83203125" style="2" customWidth="1"/>
    <col min="5" max="16384" width="10.83203125" style="2"/>
  </cols>
  <sheetData>
    <row r="2" spans="2:4" ht="24" customHeight="1" x14ac:dyDescent="0.15">
      <c r="B2" s="48" t="s">
        <v>165</v>
      </c>
      <c r="C2" s="49"/>
      <c r="D2" s="50"/>
    </row>
    <row r="3" spans="2:4" x14ac:dyDescent="0.15">
      <c r="B3" s="51" t="s">
        <v>216</v>
      </c>
      <c r="C3" s="42"/>
      <c r="D3" s="52"/>
    </row>
    <row r="4" spans="2:4" x14ac:dyDescent="0.15">
      <c r="B4" s="53" t="s">
        <v>166</v>
      </c>
      <c r="C4" s="54" t="s">
        <v>167</v>
      </c>
      <c r="D4" s="55" t="s">
        <v>168</v>
      </c>
    </row>
    <row r="5" spans="2:4" x14ac:dyDescent="0.15">
      <c r="B5" s="56">
        <v>199790</v>
      </c>
      <c r="C5" s="57">
        <v>199790</v>
      </c>
      <c r="D5" s="58">
        <v>199790</v>
      </c>
    </row>
    <row r="6" spans="2:4" x14ac:dyDescent="0.15">
      <c r="B6" s="59" t="s">
        <v>214</v>
      </c>
      <c r="C6" s="60" t="s">
        <v>214</v>
      </c>
      <c r="D6" s="61" t="s">
        <v>215</v>
      </c>
    </row>
    <row r="7" spans="2:4" x14ac:dyDescent="0.15">
      <c r="B7" s="62"/>
      <c r="C7" s="63"/>
      <c r="D7" s="64"/>
    </row>
    <row r="8" spans="2:4" x14ac:dyDescent="0.15">
      <c r="B8" s="53" t="s">
        <v>169</v>
      </c>
      <c r="C8" s="54" t="s">
        <v>170</v>
      </c>
      <c r="D8" s="55" t="s">
        <v>171</v>
      </c>
    </row>
    <row r="9" spans="2:4" x14ac:dyDescent="0.15">
      <c r="B9" s="56">
        <v>199790</v>
      </c>
      <c r="C9" s="57">
        <v>199790</v>
      </c>
      <c r="D9" s="58">
        <v>199790</v>
      </c>
    </row>
    <row r="10" spans="2:4" x14ac:dyDescent="0.15">
      <c r="B10" s="59" t="s">
        <v>215</v>
      </c>
      <c r="C10" s="60" t="s">
        <v>215</v>
      </c>
      <c r="D10" s="61" t="s">
        <v>215</v>
      </c>
    </row>
    <row r="11" spans="2:4" x14ac:dyDescent="0.15">
      <c r="B11" s="62"/>
      <c r="C11" s="63"/>
      <c r="D11" s="64"/>
    </row>
    <row r="12" spans="2:4" x14ac:dyDescent="0.15">
      <c r="B12" s="53" t="s">
        <v>172</v>
      </c>
      <c r="C12" s="54" t="s">
        <v>173</v>
      </c>
      <c r="D12" s="55" t="s">
        <v>174</v>
      </c>
    </row>
    <row r="13" spans="2:4" x14ac:dyDescent="0.15">
      <c r="B13" s="56">
        <v>199790</v>
      </c>
      <c r="C13" s="57">
        <v>199790</v>
      </c>
      <c r="D13" s="58">
        <v>199790</v>
      </c>
    </row>
    <row r="14" spans="2:4" x14ac:dyDescent="0.15">
      <c r="B14" s="59" t="s">
        <v>215</v>
      </c>
      <c r="C14" s="60" t="s">
        <v>215</v>
      </c>
      <c r="D14" s="61" t="s">
        <v>215</v>
      </c>
    </row>
    <row r="15" spans="2:4" x14ac:dyDescent="0.15">
      <c r="B15" s="62"/>
      <c r="C15" s="63"/>
      <c r="D15" s="64"/>
    </row>
    <row r="16" spans="2:4" x14ac:dyDescent="0.15">
      <c r="B16" s="53" t="s">
        <v>175</v>
      </c>
      <c r="C16" s="54" t="s">
        <v>176</v>
      </c>
      <c r="D16" s="55" t="s">
        <v>177</v>
      </c>
    </row>
    <row r="17" spans="2:4" x14ac:dyDescent="0.15">
      <c r="B17" s="56">
        <v>199790</v>
      </c>
      <c r="C17" s="57">
        <v>199790</v>
      </c>
      <c r="D17" s="58">
        <v>199790</v>
      </c>
    </row>
    <row r="18" spans="2:4" x14ac:dyDescent="0.15">
      <c r="B18" s="65" t="s">
        <v>215</v>
      </c>
      <c r="C18" s="66" t="s">
        <v>215</v>
      </c>
      <c r="D18" s="67" t="s">
        <v>215</v>
      </c>
    </row>
  </sheetData>
  <mergeCells count="2">
    <mergeCell ref="B2:D2"/>
    <mergeCell ref="B3:D3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49145-CF4D-844C-97A4-02F56FB52295}">
  <sheetPr codeName="Planilha4"/>
  <dimension ref="B2:D63"/>
  <sheetViews>
    <sheetView showGridLines="0" zoomScale="114" zoomScaleNormal="150" workbookViewId="0">
      <selection activeCell="F13" sqref="F13"/>
    </sheetView>
  </sheetViews>
  <sheetFormatPr baseColWidth="10" defaultRowHeight="13" x14ac:dyDescent="0.15"/>
  <cols>
    <col min="1" max="1" width="2" style="2" customWidth="1"/>
    <col min="2" max="2" width="10.83203125" style="2"/>
    <col min="3" max="3" width="61.6640625" style="2" customWidth="1"/>
    <col min="4" max="4" width="20.6640625" style="2" bestFit="1" customWidth="1"/>
    <col min="5" max="16384" width="10.83203125" style="2"/>
  </cols>
  <sheetData>
    <row r="2" spans="2:4" ht="29" customHeight="1" x14ac:dyDescent="0.15">
      <c r="B2" s="8" t="s">
        <v>8</v>
      </c>
      <c r="C2" s="9" t="s">
        <v>25</v>
      </c>
      <c r="D2" s="10" t="s">
        <v>26</v>
      </c>
    </row>
    <row r="3" spans="2:4" ht="19" customHeight="1" x14ac:dyDescent="0.15">
      <c r="B3" s="11">
        <v>1</v>
      </c>
      <c r="C3" s="12" t="s">
        <v>27</v>
      </c>
      <c r="D3" s="13">
        <v>342</v>
      </c>
    </row>
    <row r="4" spans="2:4" ht="19" customHeight="1" x14ac:dyDescent="0.15">
      <c r="B4" s="14" t="s">
        <v>9</v>
      </c>
      <c r="C4" s="15" t="s">
        <v>28</v>
      </c>
      <c r="D4" s="16">
        <v>300</v>
      </c>
    </row>
    <row r="5" spans="2:4" ht="19" customHeight="1" x14ac:dyDescent="0.15">
      <c r="B5" s="14" t="s">
        <v>10</v>
      </c>
      <c r="C5" s="15" t="s">
        <v>70</v>
      </c>
      <c r="D5" s="16">
        <v>42</v>
      </c>
    </row>
    <row r="6" spans="2:4" ht="19" customHeight="1" x14ac:dyDescent="0.15">
      <c r="B6" s="11">
        <v>2</v>
      </c>
      <c r="C6" s="12" t="s">
        <v>71</v>
      </c>
      <c r="D6" s="13">
        <v>20</v>
      </c>
    </row>
    <row r="7" spans="2:4" ht="19" customHeight="1" x14ac:dyDescent="0.15">
      <c r="B7" s="14" t="s">
        <v>11</v>
      </c>
      <c r="C7" s="15" t="s">
        <v>53</v>
      </c>
      <c r="D7" s="16">
        <v>20</v>
      </c>
    </row>
    <row r="8" spans="2:4" ht="19" customHeight="1" x14ac:dyDescent="0.15">
      <c r="B8" s="11">
        <v>3</v>
      </c>
      <c r="C8" s="12" t="s">
        <v>54</v>
      </c>
      <c r="D8" s="13">
        <v>40</v>
      </c>
    </row>
    <row r="9" spans="2:4" ht="19" customHeight="1" x14ac:dyDescent="0.15">
      <c r="B9" s="14" t="s">
        <v>12</v>
      </c>
      <c r="C9" s="15" t="s">
        <v>55</v>
      </c>
      <c r="D9" s="16">
        <v>20</v>
      </c>
    </row>
    <row r="10" spans="2:4" ht="19" customHeight="1" x14ac:dyDescent="0.15">
      <c r="B10" s="14" t="s">
        <v>13</v>
      </c>
      <c r="C10" s="15" t="s">
        <v>56</v>
      </c>
      <c r="D10" s="16">
        <v>20</v>
      </c>
    </row>
    <row r="11" spans="2:4" ht="19" customHeight="1" x14ac:dyDescent="0.15">
      <c r="B11" s="11">
        <v>4</v>
      </c>
      <c r="C11" s="12" t="s">
        <v>29</v>
      </c>
      <c r="D11" s="13">
        <v>80</v>
      </c>
    </row>
    <row r="12" spans="2:4" ht="19" customHeight="1" x14ac:dyDescent="0.15">
      <c r="B12" s="14" t="s">
        <v>14</v>
      </c>
      <c r="C12" s="15" t="s">
        <v>30</v>
      </c>
      <c r="D12" s="16">
        <v>80</v>
      </c>
    </row>
    <row r="13" spans="2:4" ht="19" customHeight="1" x14ac:dyDescent="0.15">
      <c r="B13" s="11">
        <v>5</v>
      </c>
      <c r="C13" s="12" t="s">
        <v>31</v>
      </c>
      <c r="D13" s="13">
        <v>750</v>
      </c>
    </row>
    <row r="14" spans="2:4" ht="19" customHeight="1" x14ac:dyDescent="0.15">
      <c r="B14" s="14" t="s">
        <v>15</v>
      </c>
      <c r="C14" s="15" t="s">
        <v>32</v>
      </c>
      <c r="D14" s="16">
        <v>100</v>
      </c>
    </row>
    <row r="15" spans="2:4" ht="19" customHeight="1" x14ac:dyDescent="0.15">
      <c r="B15" s="14" t="s">
        <v>16</v>
      </c>
      <c r="C15" s="15" t="s">
        <v>33</v>
      </c>
      <c r="D15" s="16">
        <v>100</v>
      </c>
    </row>
    <row r="16" spans="2:4" ht="19" customHeight="1" x14ac:dyDescent="0.15">
      <c r="B16" s="14" t="s">
        <v>34</v>
      </c>
      <c r="C16" s="15" t="s">
        <v>35</v>
      </c>
      <c r="D16" s="16">
        <v>100</v>
      </c>
    </row>
    <row r="17" spans="2:4" ht="19" customHeight="1" x14ac:dyDescent="0.15">
      <c r="B17" s="14" t="s">
        <v>36</v>
      </c>
      <c r="C17" s="15" t="s">
        <v>72</v>
      </c>
      <c r="D17" s="16">
        <v>100</v>
      </c>
    </row>
    <row r="18" spans="2:4" ht="19" customHeight="1" x14ac:dyDescent="0.15">
      <c r="B18" s="14" t="s">
        <v>37</v>
      </c>
      <c r="C18" s="15" t="s">
        <v>73</v>
      </c>
      <c r="D18" s="16">
        <v>300</v>
      </c>
    </row>
    <row r="19" spans="2:4" ht="19" customHeight="1" x14ac:dyDescent="0.15">
      <c r="B19" s="14" t="s">
        <v>67</v>
      </c>
      <c r="C19" s="15" t="s">
        <v>38</v>
      </c>
      <c r="D19" s="16">
        <v>50</v>
      </c>
    </row>
    <row r="20" spans="2:4" ht="19" customHeight="1" x14ac:dyDescent="0.15">
      <c r="B20" s="11">
        <v>6</v>
      </c>
      <c r="C20" s="12" t="s">
        <v>39</v>
      </c>
      <c r="D20" s="13">
        <v>133</v>
      </c>
    </row>
    <row r="21" spans="2:4" ht="19" customHeight="1" x14ac:dyDescent="0.15">
      <c r="B21" s="14" t="s">
        <v>17</v>
      </c>
      <c r="C21" s="15" t="s">
        <v>40</v>
      </c>
      <c r="D21" s="16">
        <v>5</v>
      </c>
    </row>
    <row r="22" spans="2:4" ht="19" customHeight="1" x14ac:dyDescent="0.15">
      <c r="B22" s="14" t="s">
        <v>18</v>
      </c>
      <c r="C22" s="15" t="s">
        <v>41</v>
      </c>
      <c r="D22" s="16">
        <v>3</v>
      </c>
    </row>
    <row r="23" spans="2:4" ht="19" customHeight="1" x14ac:dyDescent="0.15">
      <c r="B23" s="14" t="s">
        <v>19</v>
      </c>
      <c r="C23" s="15" t="s">
        <v>74</v>
      </c>
      <c r="D23" s="16">
        <v>90</v>
      </c>
    </row>
    <row r="24" spans="2:4" ht="19" customHeight="1" x14ac:dyDescent="0.15">
      <c r="B24" s="14" t="s">
        <v>20</v>
      </c>
      <c r="C24" s="15" t="s">
        <v>75</v>
      </c>
      <c r="D24" s="16">
        <v>5</v>
      </c>
    </row>
    <row r="25" spans="2:4" ht="19" customHeight="1" x14ac:dyDescent="0.15">
      <c r="B25" s="14" t="s">
        <v>21</v>
      </c>
      <c r="C25" s="15" t="s">
        <v>42</v>
      </c>
      <c r="D25" s="16">
        <v>10</v>
      </c>
    </row>
    <row r="26" spans="2:4" ht="19" customHeight="1" x14ac:dyDescent="0.15">
      <c r="B26" s="14" t="s">
        <v>22</v>
      </c>
      <c r="C26" s="15" t="s">
        <v>50</v>
      </c>
      <c r="D26" s="16">
        <v>15</v>
      </c>
    </row>
    <row r="27" spans="2:4" ht="19" customHeight="1" x14ac:dyDescent="0.15">
      <c r="B27" s="14" t="s">
        <v>23</v>
      </c>
      <c r="C27" s="15" t="s">
        <v>43</v>
      </c>
      <c r="D27" s="16">
        <v>5</v>
      </c>
    </row>
    <row r="28" spans="2:4" ht="19" customHeight="1" x14ac:dyDescent="0.15">
      <c r="B28" s="11">
        <v>7</v>
      </c>
      <c r="C28" s="12" t="s">
        <v>44</v>
      </c>
      <c r="D28" s="13">
        <v>700</v>
      </c>
    </row>
    <row r="29" spans="2:4" ht="19" customHeight="1" x14ac:dyDescent="0.15">
      <c r="B29" s="14" t="s">
        <v>57</v>
      </c>
      <c r="C29" s="15" t="s">
        <v>45</v>
      </c>
      <c r="D29" s="16">
        <v>400</v>
      </c>
    </row>
    <row r="30" spans="2:4" ht="19" customHeight="1" x14ac:dyDescent="0.15">
      <c r="B30" s="14" t="s">
        <v>58</v>
      </c>
      <c r="C30" s="15" t="s">
        <v>46</v>
      </c>
      <c r="D30" s="16">
        <v>300</v>
      </c>
    </row>
    <row r="31" spans="2:4" ht="19" customHeight="1" x14ac:dyDescent="0.15">
      <c r="B31" s="11">
        <v>8</v>
      </c>
      <c r="C31" s="12" t="s">
        <v>64</v>
      </c>
      <c r="D31" s="13">
        <v>10</v>
      </c>
    </row>
    <row r="32" spans="2:4" ht="19" customHeight="1" x14ac:dyDescent="0.15">
      <c r="B32" s="14" t="s">
        <v>24</v>
      </c>
      <c r="C32" s="15" t="s">
        <v>76</v>
      </c>
      <c r="D32" s="16">
        <v>10</v>
      </c>
    </row>
    <row r="33" spans="2:4" ht="19" customHeight="1" x14ac:dyDescent="0.15">
      <c r="B33" s="11">
        <v>9</v>
      </c>
      <c r="C33" s="12" t="s">
        <v>77</v>
      </c>
      <c r="D33" s="13">
        <v>342</v>
      </c>
    </row>
    <row r="34" spans="2:4" ht="19" customHeight="1" x14ac:dyDescent="0.15">
      <c r="B34" s="14" t="s">
        <v>68</v>
      </c>
      <c r="C34" s="15" t="s">
        <v>78</v>
      </c>
      <c r="D34" s="16">
        <v>342</v>
      </c>
    </row>
    <row r="35" spans="2:4" ht="26" customHeight="1" x14ac:dyDescent="0.15">
      <c r="B35" s="17" t="s">
        <v>47</v>
      </c>
      <c r="C35" s="18"/>
      <c r="D35" s="19">
        <v>2417</v>
      </c>
    </row>
    <row r="36" spans="2:4" ht="19" customHeight="1" x14ac:dyDescent="0.15"/>
    <row r="37" spans="2:4" ht="19" customHeight="1" x14ac:dyDescent="0.15"/>
    <row r="38" spans="2:4" ht="19" customHeight="1" x14ac:dyDescent="0.15"/>
    <row r="39" spans="2:4" ht="19" customHeight="1" x14ac:dyDescent="0.15"/>
    <row r="40" spans="2:4" ht="19" customHeight="1" x14ac:dyDescent="0.15"/>
    <row r="41" spans="2:4" ht="19" customHeight="1" x14ac:dyDescent="0.15"/>
    <row r="42" spans="2:4" ht="19" customHeight="1" x14ac:dyDescent="0.15"/>
    <row r="43" spans="2:4" ht="19" customHeight="1" x14ac:dyDescent="0.15"/>
    <row r="44" spans="2:4" ht="19" customHeight="1" x14ac:dyDescent="0.15"/>
    <row r="45" spans="2:4" ht="19" customHeight="1" x14ac:dyDescent="0.15"/>
    <row r="46" spans="2:4" ht="19" customHeight="1" x14ac:dyDescent="0.15"/>
    <row r="47" spans="2:4" ht="19" customHeight="1" x14ac:dyDescent="0.15"/>
    <row r="48" spans="2:4" ht="19" customHeight="1" x14ac:dyDescent="0.15"/>
    <row r="49" spans="2:2" ht="19" customHeight="1" x14ac:dyDescent="0.15"/>
    <row r="50" spans="2:2" ht="19" customHeight="1" x14ac:dyDescent="0.15"/>
    <row r="51" spans="2:2" ht="19" customHeight="1" x14ac:dyDescent="0.15"/>
    <row r="52" spans="2:2" ht="19" customHeight="1" x14ac:dyDescent="0.15"/>
    <row r="53" spans="2:2" ht="19" customHeight="1" x14ac:dyDescent="0.15"/>
    <row r="54" spans="2:2" ht="19" customHeight="1" x14ac:dyDescent="0.15"/>
    <row r="55" spans="2:2" ht="19" customHeight="1" x14ac:dyDescent="0.15"/>
    <row r="56" spans="2:2" ht="19" customHeight="1" x14ac:dyDescent="0.15"/>
    <row r="57" spans="2:2" ht="19" customHeight="1" x14ac:dyDescent="0.15"/>
    <row r="58" spans="2:2" ht="19" customHeight="1" x14ac:dyDescent="0.15">
      <c r="B58" s="5"/>
    </row>
    <row r="59" spans="2:2" ht="19" customHeight="1" x14ac:dyDescent="0.15"/>
    <row r="60" spans="2:2" ht="19" customHeight="1" x14ac:dyDescent="0.15"/>
    <row r="61" spans="2:2" ht="19" customHeight="1" x14ac:dyDescent="0.15"/>
    <row r="62" spans="2:2" ht="19" customHeight="1" x14ac:dyDescent="0.15"/>
    <row r="63" spans="2:2" ht="22" customHeight="1" x14ac:dyDescent="0.15"/>
  </sheetData>
  <mergeCells count="1">
    <mergeCell ref="B35:C3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Planilha de Cargos e Rem.</vt:lpstr>
      <vt:lpstr>Dimensionamento de Pessoal</vt:lpstr>
      <vt:lpstr>Financeiro</vt:lpstr>
      <vt:lpstr>Cronograma de Desembolso</vt:lpstr>
      <vt:lpstr>Serviços Assistenciais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Victor Marquize</dc:creator>
  <cp:lastModifiedBy>Marquize, Mario</cp:lastModifiedBy>
  <dcterms:created xsi:type="dcterms:W3CDTF">2025-01-09T11:57:03Z</dcterms:created>
  <dcterms:modified xsi:type="dcterms:W3CDTF">2025-10-23T22:10:32Z</dcterms:modified>
</cp:coreProperties>
</file>